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Q:\R-NV\GRUNDSATZANGELEGENHEITEN\300_THEMEN_REG-TRA-VÖ-DM\_VÖ_Art29_Art30_NC-TAR\Art 30 NC TAR\Dezember_2024\"/>
    </mc:Choice>
  </mc:AlternateContent>
  <xr:revisionPtr revIDLastSave="0" documentId="8_{8B00E50D-E676-46B4-BE2B-2E744526F37C}" xr6:coauthVersionLast="36" xr6:coauthVersionMax="36" xr10:uidLastSave="{00000000-0000-0000-0000-000000000000}"/>
  <bookViews>
    <workbookView xWindow="0" yWindow="0" windowWidth="28800" windowHeight="12225" activeTab="1" xr2:uid="{00000000-000D-0000-FFFF-FFFF00000000}"/>
  </bookViews>
  <sheets>
    <sheet name="Art. 30 (2) b)" sheetId="4" r:id="rId1"/>
    <sheet name="Art. 30 (2) a) ii) NC TAR" sheetId="5" r:id="rId2"/>
  </sheets>
  <externalReferences>
    <externalReference r:id="rId3"/>
    <externalReference r:id="rId4"/>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H11" i="5" l="1"/>
  <c r="H10" i="5"/>
  <c r="H9" i="5"/>
  <c r="F10" i="5"/>
  <c r="F11" i="5" s="1"/>
  <c r="G9" i="5"/>
  <c r="G10" i="5" s="1"/>
  <c r="G11" i="5" s="1"/>
  <c r="E9" i="5"/>
  <c r="E10" i="5" s="1"/>
  <c r="E11" i="5" s="1"/>
  <c r="D11" i="5"/>
  <c r="C11" i="5"/>
  <c r="D10" i="5"/>
  <c r="D9" i="5"/>
  <c r="C9" i="4"/>
  <c r="C18" i="4" l="1"/>
  <c r="C17" i="4" l="1"/>
  <c r="C19" i="4" s="1"/>
</calcChain>
</file>

<file path=xl/sharedStrings.xml><?xml version="1.0" encoding="utf-8"?>
<sst xmlns="http://schemas.openxmlformats.org/spreadsheetml/2006/main" count="39" uniqueCount="39">
  <si>
    <t>Vereinfachtes Entgeltmodell nach Art. 30 (2) b) NC TAR / simplified Model according to  Art. 30 (2) b) NC TAR</t>
  </si>
  <si>
    <t>Marktgebiet THE/ market area THE</t>
  </si>
  <si>
    <t>Status quo 2024</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</si>
  <si>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</si>
  <si>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</si>
  <si>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</si>
  <si>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</si>
  <si>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</si>
  <si>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</si>
  <si>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</si>
  <si>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</si>
  <si>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</si>
  <si>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</si>
  <si>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</si>
  <si>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</si>
  <si>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</si>
  <si>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</si>
  <si>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</si>
  <si>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</si>
  <si>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</si>
  <si>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</si>
  <si>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</si>
  <si>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</si>
  <si>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</si>
  <si>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</si>
  <si>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</si>
  <si>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</si>
  <si>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</si>
  <si>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</si>
  <si>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</si>
  <si>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2025 (ausgewiesen nur bei den indikativen Referenzpreisen)
Assumption of annual development of allowed transmission services revenue from 2025 (shown only for the indicative reference prices)</t>
  </si>
  <si>
    <t>Annahme zur jährlichen Entwicklung der prognostizierten kontrahierten Kapazität ab 2025 (ausgewiesen nur bei den indikativen Referenzpreisen)
Assumption of annual development of forecasted contracted capacity from 2025 (shown only for the indicative reference prices)</t>
  </si>
  <si>
    <t>Datum: 30. November 2023 / date: 30 November 2023</t>
  </si>
  <si>
    <t>Datum: 27. November 2024 / date: 27 November 2024</t>
  </si>
  <si>
    <t>Inflationsindex in Höhe 5,9 %* abzüglich einer Fortschreibung des generellen sektoralen Produktivitätsfaktors für die dritte Regulierungsperiode in Höhe von 0,49 % (finaler Wert für die 4. Regulierungsperiode ist noch nicht festgelegt)
Inflation index of 5.9 %*  minus a forward projection of the general sectoral factor for productivity for the third regulatory period of 0.49 % (no final value set for the 4. regulatory period)</t>
  </si>
  <si>
    <t xml:space="preserve">* Vom Statistischen Bundesamt wurden die folgenden VPIs veröffentlicht:
- VPI/CPI 2022: 110,2
- VPI/CPI 2023: 116,7
</t>
  </si>
  <si>
    <t>Verbraucherpreisindex: Deutschland, Jahre</t>
  </si>
  <si>
    <t>Consumer price index: Germany, years</t>
  </si>
  <si>
    <t xml:space="preserve">* The following CPIs were published by Federal Statistical Office of Germany:
- VPI/CPI 2022: 110.2
- VPI/CPI 2023: 116.7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</si>
</sst>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9"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u/>
      <sz val="11"/>
      <color rgb="FF0000FF"/>
      <name val="Calibri"/>
      <family val="2"/>
      <scheme val="minor"/>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9">
    <xf numFmtId="0" fontId="0" fillId="0" borderId="0" xfId="0"/>
    <xf numFmtId="0" fontId="0" fillId="0" borderId="0" xfId="0" applyAlignment="1">
      <alignment wrapText="1"/>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0" fillId="0" borderId="8" xfId="3" applyFont="1" applyBorder="1" applyAlignment="1">
      <alignment horizontal="center" vertical="center" wrapText="1"/>
    </xf>
    <xf numFmtId="0" fontId="0" fillId="0" borderId="9" xfId="3" applyFont="1" applyBorder="1" applyAlignment="1">
      <alignment horizontal="center" vertical="center" wrapText="1"/>
    </xf>
    <xf numFmtId="10" fontId="0" fillId="0" borderId="10" xfId="5" applyNumberFormat="1" applyFont="1" applyBorder="1" applyAlignment="1">
      <alignment horizontal="center" vertical="center"/>
    </xf>
    <xf numFmtId="42" fontId="0" fillId="0" borderId="10" xfId="4" applyNumberFormat="1" applyFont="1" applyFill="1" applyBorder="1" applyAlignment="1">
      <alignment horizontal="center" vertical="center"/>
    </xf>
    <xf numFmtId="44" fontId="0" fillId="0" borderId="11" xfId="4" applyFont="1" applyFill="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5" fillId="0" borderId="15" xfId="3" applyFont="1" applyBorder="1" applyAlignment="1">
      <alignment horizontal="center" vertical="center" wrapText="1"/>
    </xf>
    <xf numFmtId="9" fontId="0" fillId="0" borderId="16" xfId="5" applyFont="1" applyBorder="1" applyAlignment="1">
      <alignment horizontal="center" vertical="center"/>
    </xf>
    <xf numFmtId="0" fontId="5" fillId="0" borderId="17" xfId="3" applyFont="1" applyBorder="1" applyAlignment="1">
      <alignment horizontal="center" vertical="center" wrapText="1"/>
    </xf>
    <xf numFmtId="9" fontId="6" fillId="0" borderId="18" xfId="5" applyFont="1" applyBorder="1" applyAlignment="1">
      <alignment horizontal="center" vertical="center"/>
    </xf>
    <xf numFmtId="0" fontId="6" fillId="0" borderId="0" xfId="3" applyFont="1"/>
    <xf numFmtId="0" fontId="6" fillId="0" borderId="0" xfId="3" applyFont="1" applyAlignment="1">
      <alignment wrapText="1"/>
    </xf>
    <xf numFmtId="0" fontId="0" fillId="0" borderId="0" xfId="3" applyFont="1" applyAlignment="1">
      <alignment horizontal="left" vertical="center" wrapText="1"/>
    </xf>
    <xf numFmtId="0" fontId="4" fillId="0" borderId="0" xfId="3"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4" fontId="0" fillId="0" borderId="0" xfId="0" applyNumberFormat="1" applyAlignment="1">
      <alignment wrapText="1"/>
    </xf>
    <xf numFmtId="3" fontId="0" fillId="0" borderId="0" xfId="0" applyNumberFormat="1" applyAlignment="1">
      <alignment wrapText="1"/>
    </xf>
    <xf numFmtId="2" fontId="0" fillId="0" borderId="0" xfId="1" applyNumberFormat="1" applyFont="1" applyAlignment="1">
      <alignment wrapText="1"/>
    </xf>
    <xf numFmtId="0" fontId="0" fillId="0" borderId="1" xfId="0" applyBorder="1" applyAlignment="1">
      <alignment wrapText="1"/>
    </xf>
    <xf numFmtId="164" fontId="0" fillId="0" borderId="1" xfId="0" applyNumberFormat="1" applyBorder="1" applyAlignment="1">
      <alignment wrapText="1"/>
    </xf>
    <xf numFmtId="9" fontId="0" fillId="2" borderId="0" xfId="2" applyFont="1" applyFill="1" applyAlignment="1">
      <alignment wrapText="1"/>
    </xf>
    <xf numFmtId="9" fontId="0" fillId="0" borderId="1" xfId="2" applyFont="1" applyBorder="1" applyAlignment="1">
      <alignment wrapText="1"/>
    </xf>
    <xf numFmtId="9" fontId="0" fillId="0" borderId="0" xfId="2" applyFont="1" applyAlignment="1">
      <alignment wrapText="1"/>
    </xf>
    <xf numFmtId="2" fontId="0" fillId="0" borderId="0" xfId="0" applyNumberFormat="1" applyAlignment="1">
      <alignment wrapText="1"/>
    </xf>
    <xf numFmtId="0" fontId="2" fillId="0" borderId="0" xfId="0" applyFont="1" applyAlignment="1">
      <alignment wrapText="1"/>
    </xf>
    <xf numFmtId="0" fontId="0" fillId="0" borderId="0" xfId="0" applyAlignment="1">
      <alignment wrapText="1"/>
    </xf>
    <xf numFmtId="0" fontId="1" fillId="0" borderId="19" xfId="3" applyBorder="1" applyAlignment="1">
      <alignment horizontal="center" vertical="center"/>
    </xf>
    <xf numFmtId="42" fontId="0" fillId="0" borderId="19" xfId="4" applyNumberFormat="1" applyFont="1" applyFill="1" applyBorder="1" applyAlignment="1">
      <alignment horizontal="center" vertical="center"/>
    </xf>
    <xf numFmtId="165" fontId="1" fillId="0" borderId="19" xfId="3" applyNumberFormat="1" applyBorder="1" applyAlignment="1">
      <alignment horizontal="center" vertical="center"/>
    </xf>
    <xf numFmtId="165" fontId="1" fillId="0" borderId="19" xfId="3" applyNumberFormat="1" applyBorder="1" applyAlignment="1">
      <alignment horizontal="center" vertical="center" wrapText="1"/>
    </xf>
    <xf numFmtId="44" fontId="0" fillId="0" borderId="20" xfId="4" applyFont="1" applyFill="1" applyBorder="1" applyAlignment="1">
      <alignment horizontal="center" vertical="center" wrapText="1"/>
    </xf>
    <xf numFmtId="165" fontId="1" fillId="0" borderId="10" xfId="3" applyNumberFormat="1" applyBorder="1" applyAlignment="1">
      <alignment horizontal="center" vertical="center"/>
    </xf>
    <xf numFmtId="165" fontId="1" fillId="0" borderId="10" xfId="3" applyNumberFormat="1" applyBorder="1" applyAlignment="1">
      <alignment horizontal="center" vertical="center" wrapText="1"/>
    </xf>
    <xf numFmtId="165" fontId="1" fillId="0" borderId="13" xfId="3" applyNumberFormat="1" applyBorder="1" applyAlignment="1">
      <alignment horizontal="center" vertical="center"/>
    </xf>
    <xf numFmtId="165" fontId="1" fillId="0" borderId="13" xfId="3" applyNumberFormat="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6" fillId="0" borderId="0" xfId="7" applyFont="1" applyAlignment="1">
      <alignment vertical="top" wrapText="1"/>
    </xf>
    <xf numFmtId="0" fontId="8" fillId="0" borderId="0" xfId="7" applyFont="1" applyAlignment="1">
      <alignment vertical="top" wrapText="1"/>
    </xf>
    <xf numFmtId="0" fontId="7" fillId="0" borderId="0" xfId="7" applyAlignment="1">
      <alignment horizontal="left" vertical="top" wrapText="1"/>
    </xf>
  </cellXfs>
  <cellStyles count="8">
    <cellStyle name="Hyperlink" xfId="6" xr:uid="{00000000-000B-0000-0000-000008000000}"/>
    <cellStyle name="Link" xfId="7" builtinId="8"/>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12-02_Annex%20to%20publication%20according%20to%20Art.%2030%20NC%20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row r="82">
          <cell r="I82" t="e">
            <v>#DIV/0!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20">
          <cell r="F20">
            <v>0</v>
          </cell>
        </row>
      </sheetData>
      <sheetData sheetId="15">
        <row r="5">
          <cell r="M5">
            <v>0</v>
          </cell>
        </row>
      </sheetData>
      <sheetData sheetId="16">
        <row r="1">
          <cell r="W1">
            <v>0</v>
          </cell>
        </row>
      </sheetData>
      <sheetData sheetId="17">
        <row r="17">
          <cell r="I17">
            <v>0</v>
          </cell>
        </row>
      </sheetData>
      <sheetData sheetId="18">
        <row r="10">
          <cell r="O10">
            <v>0</v>
          </cell>
        </row>
      </sheetData>
      <sheetData sheetId="19">
        <row r="51">
          <cell r="C51">
            <v>0</v>
          </cell>
        </row>
      </sheetData>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 30 (2) b)"/>
      <sheetName val="Art. 30 (2) a) ii) NC TAR"/>
    </sheetNames>
    <sheetDataSet>
      <sheetData sheetId="0">
        <row r="6">
          <cell r="C6">
            <v>3179012442</v>
          </cell>
        </row>
        <row r="7">
          <cell r="C7">
            <v>473991867.95229501</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e.statista.com/statistik/daten/studie/2550/umfrage/entwicklung-des-verbraucherpreisindex/" TargetMode="External"/><Relationship Id="rId2" Type="http://schemas.openxmlformats.org/officeDocument/2006/relationships/hyperlink" Target="https://de.statista.com/%20(only%20available%20in%20German)" TargetMode="External"/><Relationship Id="rId1" Type="http://schemas.openxmlformats.org/officeDocument/2006/relationships/hyperlink" Target="https://de.statista.com/statistik/daten/studie/2550/umfrage/entwicklung-des-verbraucherpreisinde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www-genesis.destatis.de/datenbank/online/table/61111-0001/table-toolb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workbookViewId="0">
      <selection activeCell="G29" sqref="G29"/>
    </sheetView>
  </sheetViews>
  <sheetFormatPr baseColWidth="10" defaultColWidth="11.42578125" defaultRowHeight="15" x14ac:dyDescent="0.25"/>
  <cols>
    <col min="1" max="1" width="75.42578125" style="1" customWidth="1"/>
    <col min="2" max="2" width="59.85546875" style="1" customWidth="1"/>
    <col min="3" max="3" width="34" style="1" customWidth="1"/>
    <col min="4" max="16384" width="11.42578125" style="1"/>
  </cols>
  <sheetData>
    <row r="1" spans="1:3" x14ac:dyDescent="0.25">
      <c r="A1" s="49" t="s">
        <v>0</v>
      </c>
      <c r="B1" s="50"/>
      <c r="C1" s="50"/>
    </row>
    <row r="3" spans="1:3" x14ac:dyDescent="0.25">
      <c r="A3" s="25" t="s">
        <v>33</v>
      </c>
      <c r="B3" s="26"/>
    </row>
    <row r="4" spans="1:3" x14ac:dyDescent="0.25">
      <c r="C4" s="27" t="s">
        <v>1</v>
      </c>
    </row>
    <row r="5" spans="1:3" x14ac:dyDescent="0.25">
      <c r="A5" s="26" t="s">
        <v>2</v>
      </c>
      <c r="B5" s="26"/>
      <c r="C5" s="28"/>
    </row>
    <row r="6" spans="1:3" x14ac:dyDescent="0.25">
      <c r="A6" s="1" t="s">
        <v>3</v>
      </c>
      <c r="B6" s="1" t="s">
        <v>4</v>
      </c>
      <c r="C6" s="29">
        <v>3179012442</v>
      </c>
    </row>
    <row r="7" spans="1:3" ht="30" x14ac:dyDescent="0.25">
      <c r="A7" s="1" t="s">
        <v>5</v>
      </c>
      <c r="B7" s="1" t="s">
        <v>6</v>
      </c>
      <c r="C7" s="30">
        <v>473991867.95229501</v>
      </c>
    </row>
    <row r="8" spans="1:3" x14ac:dyDescent="0.25">
      <c r="C8" s="39"/>
    </row>
    <row r="9" spans="1:3" x14ac:dyDescent="0.25">
      <c r="A9" s="1" t="s">
        <v>7</v>
      </c>
      <c r="B9" s="1" t="s">
        <v>8</v>
      </c>
      <c r="C9" s="31">
        <f>ROUNDUP(C6/C7,2)</f>
        <v>6.71</v>
      </c>
    </row>
    <row r="10" spans="1:3" x14ac:dyDescent="0.25">
      <c r="A10" s="32"/>
      <c r="B10" s="32"/>
      <c r="C10" s="33"/>
    </row>
    <row r="12" spans="1:3" x14ac:dyDescent="0.25">
      <c r="A12" s="26" t="s">
        <v>9</v>
      </c>
      <c r="B12" s="26"/>
    </row>
    <row r="13" spans="1:3" ht="30" x14ac:dyDescent="0.25">
      <c r="A13" s="1" t="s">
        <v>10</v>
      </c>
      <c r="B13" s="1" t="s">
        <v>11</v>
      </c>
      <c r="C13" s="34">
        <v>1</v>
      </c>
    </row>
    <row r="14" spans="1:3" ht="45" x14ac:dyDescent="0.25">
      <c r="A14" s="1" t="s">
        <v>12</v>
      </c>
      <c r="B14" s="1" t="s">
        <v>13</v>
      </c>
      <c r="C14" s="34">
        <v>1</v>
      </c>
    </row>
    <row r="15" spans="1:3" x14ac:dyDescent="0.25">
      <c r="A15" s="32"/>
      <c r="B15" s="32"/>
      <c r="C15" s="35"/>
    </row>
    <row r="16" spans="1:3" x14ac:dyDescent="0.25">
      <c r="C16" s="36"/>
    </row>
    <row r="17" spans="1:3" ht="30" x14ac:dyDescent="0.25">
      <c r="A17" s="1" t="s">
        <v>14</v>
      </c>
      <c r="B17" s="1" t="s">
        <v>15</v>
      </c>
      <c r="C17" s="37">
        <f>+C9</f>
        <v>6.71</v>
      </c>
    </row>
    <row r="18" spans="1:3" ht="30" x14ac:dyDescent="0.25">
      <c r="A18" s="1" t="s">
        <v>16</v>
      </c>
      <c r="B18" s="1" t="s">
        <v>17</v>
      </c>
      <c r="C18" s="37">
        <f>ROUNDUP(SUMPRODUCT(C6*C13/C7*C14),2)</f>
        <v>6.71</v>
      </c>
    </row>
    <row r="19" spans="1:3" x14ac:dyDescent="0.25">
      <c r="A19" s="38" t="s">
        <v>18</v>
      </c>
      <c r="B19" s="1" t="s">
        <v>19</v>
      </c>
      <c r="C19" s="36">
        <f>+C18/C17-1</f>
        <v>0</v>
      </c>
    </row>
    <row r="20" spans="1:3" x14ac:dyDescent="0.25">
      <c r="A20" s="32"/>
      <c r="B20" s="32"/>
      <c r="C20" s="32"/>
    </row>
  </sheetData>
  <mergeCells count="1">
    <mergeCell ref="A1:C1"/>
  </mergeCells>
  <pageMargins left="0.39370078740157483" right="0.39370078740157483" top="0.78740157480314965" bottom="0.39370078740157483" header="0.31496062992125984" footer="0.31496062992125984"/>
  <pageSetup paperSize="9" scale="82"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4"/>
  <sheetViews>
    <sheetView tabSelected="1" topLeftCell="A8" workbookViewId="0">
      <selection activeCell="I14" sqref="I14"/>
    </sheetView>
  </sheetViews>
  <sheetFormatPr baseColWidth="10" defaultColWidth="11.42578125" defaultRowHeight="15" x14ac:dyDescent="0.25"/>
  <cols>
    <col min="1" max="1" width="2.28515625" style="2" customWidth="1"/>
    <col min="2" max="2" width="48.140625" style="3" customWidth="1"/>
    <col min="3" max="3" width="29.7109375" style="2" customWidth="1"/>
    <col min="4" max="4" width="28.28515625" style="2" customWidth="1"/>
    <col min="5" max="5" width="32" style="2" customWidth="1"/>
    <col min="6" max="6" width="21.5703125" style="2" bestFit="1" customWidth="1"/>
    <col min="7" max="7" width="21.85546875" style="3" customWidth="1"/>
    <col min="8" max="8" width="18.5703125" style="3" customWidth="1"/>
    <col min="9" max="9" width="31.7109375" style="2" customWidth="1"/>
    <col min="10" max="16384" width="11.42578125" style="2"/>
  </cols>
  <sheetData>
    <row r="1" spans="2:8" x14ac:dyDescent="0.25">
      <c r="B1" s="2"/>
      <c r="H1" s="4"/>
    </row>
    <row r="2" spans="2:8" x14ac:dyDescent="0.25">
      <c r="B2" s="51" t="s">
        <v>20</v>
      </c>
      <c r="C2" s="51"/>
      <c r="D2" s="51"/>
      <c r="E2" s="51"/>
      <c r="F2" s="51"/>
      <c r="G2" s="51"/>
      <c r="H2" s="51"/>
    </row>
    <row r="3" spans="2:8" x14ac:dyDescent="0.25">
      <c r="B3" s="51" t="s">
        <v>21</v>
      </c>
      <c r="C3" s="51"/>
      <c r="D3" s="51"/>
      <c r="E3" s="51"/>
      <c r="F3" s="51"/>
      <c r="G3" s="51"/>
      <c r="H3" s="51"/>
    </row>
    <row r="4" spans="2:8" x14ac:dyDescent="0.25">
      <c r="B4" s="23"/>
      <c r="C4" s="23"/>
      <c r="D4" s="23"/>
      <c r="E4" s="23"/>
      <c r="F4" s="23"/>
      <c r="G4" s="23"/>
      <c r="H4" s="23"/>
    </row>
    <row r="5" spans="2:8" x14ac:dyDescent="0.25">
      <c r="B5" s="24" t="s">
        <v>32</v>
      </c>
      <c r="C5" s="23"/>
      <c r="D5" s="23"/>
      <c r="E5" s="23"/>
      <c r="F5" s="23"/>
      <c r="G5" s="23"/>
      <c r="H5" s="23"/>
    </row>
    <row r="6" spans="2:8" ht="15.75" thickBot="1" x14ac:dyDescent="0.3">
      <c r="B6" s="52"/>
      <c r="C6" s="52"/>
      <c r="D6" s="52"/>
      <c r="E6" s="52"/>
    </row>
    <row r="7" spans="2:8" x14ac:dyDescent="0.25">
      <c r="B7" s="53" t="s">
        <v>22</v>
      </c>
      <c r="C7" s="54"/>
      <c r="D7" s="54"/>
      <c r="E7" s="54"/>
      <c r="F7" s="54"/>
      <c r="G7" s="54"/>
      <c r="H7" s="55"/>
    </row>
    <row r="8" spans="2:8" ht="240" x14ac:dyDescent="0.25">
      <c r="B8" s="5" t="s">
        <v>23</v>
      </c>
      <c r="C8" s="6" t="s">
        <v>34</v>
      </c>
      <c r="D8" s="6" t="s">
        <v>24</v>
      </c>
      <c r="E8" s="6" t="s">
        <v>25</v>
      </c>
      <c r="F8" s="6" t="s">
        <v>26</v>
      </c>
      <c r="G8" s="6" t="s">
        <v>27</v>
      </c>
      <c r="H8" s="7" t="s">
        <v>28</v>
      </c>
    </row>
    <row r="9" spans="2:8" x14ac:dyDescent="0.25">
      <c r="B9" s="8">
        <v>2025</v>
      </c>
      <c r="C9" s="40" t="s">
        <v>29</v>
      </c>
      <c r="D9" s="41">
        <f>+'[2]Art. 30 (2) b)'!C6</f>
        <v>3179012442</v>
      </c>
      <c r="E9" s="41">
        <f>D9</f>
        <v>3179012442</v>
      </c>
      <c r="F9" s="42">
        <v>505807774.72669899</v>
      </c>
      <c r="G9" s="43">
        <f>+'[2]Art. 30 (2) b)'!C7</f>
        <v>473991867.95229501</v>
      </c>
      <c r="H9" s="44">
        <f>E9/G9*(1+$C$14-$C$15)</f>
        <v>6.7068923687103261</v>
      </c>
    </row>
    <row r="10" spans="2:8" x14ac:dyDescent="0.25">
      <c r="B10" s="9">
        <v>2026</v>
      </c>
      <c r="C10" s="10">
        <f>0.059-0.0049</f>
        <v>5.4099999999999995E-2</v>
      </c>
      <c r="D10" s="11">
        <f t="shared" ref="D10:D11" si="0">D9</f>
        <v>3179012442</v>
      </c>
      <c r="E10" s="11">
        <f>E9*(1+C10)</f>
        <v>3350997015.1122003</v>
      </c>
      <c r="F10" s="45">
        <f t="shared" ref="F10:G11" si="1">F9</f>
        <v>505807774.72669899</v>
      </c>
      <c r="G10" s="46">
        <f t="shared" si="1"/>
        <v>473991867.95229501</v>
      </c>
      <c r="H10" s="12">
        <f>E10/G10*(1+$C$14-$C$15)^2</f>
        <v>7.0697352458575553</v>
      </c>
    </row>
    <row r="11" spans="2:8" ht="15.75" thickBot="1" x14ac:dyDescent="0.3">
      <c r="B11" s="13">
        <v>2027</v>
      </c>
      <c r="C11" s="14">
        <f>C10</f>
        <v>5.4099999999999995E-2</v>
      </c>
      <c r="D11" s="15">
        <f t="shared" si="0"/>
        <v>3179012442</v>
      </c>
      <c r="E11" s="15">
        <f>E10*(1+C11)</f>
        <v>3532285953.6297703</v>
      </c>
      <c r="F11" s="47">
        <f t="shared" si="1"/>
        <v>505807774.72669899</v>
      </c>
      <c r="G11" s="48">
        <f t="shared" si="1"/>
        <v>473991867.95229501</v>
      </c>
      <c r="H11" s="16">
        <f>E11/G11*(1+$C$14-$C$15)^2</f>
        <v>7.4522079226584488</v>
      </c>
    </row>
    <row r="12" spans="2:8" ht="15.75" thickBot="1" x14ac:dyDescent="0.3"/>
    <row r="13" spans="2:8" ht="120" x14ac:dyDescent="0.25">
      <c r="B13" s="17" t="s">
        <v>30</v>
      </c>
      <c r="C13" s="18">
        <v>0</v>
      </c>
      <c r="E13" s="56" t="s">
        <v>35</v>
      </c>
      <c r="F13" s="57" t="s">
        <v>36</v>
      </c>
    </row>
    <row r="14" spans="2:8" s="21" customFormat="1" ht="120.75" thickBot="1" x14ac:dyDescent="0.3">
      <c r="B14" s="19" t="s">
        <v>31</v>
      </c>
      <c r="C14" s="20">
        <v>0</v>
      </c>
      <c r="E14" s="56" t="s">
        <v>38</v>
      </c>
      <c r="F14" s="58" t="s">
        <v>37</v>
      </c>
      <c r="H14" s="22"/>
    </row>
  </sheetData>
  <mergeCells count="4">
    <mergeCell ref="B2:H2"/>
    <mergeCell ref="B3:H3"/>
    <mergeCell ref="B6:E6"/>
    <mergeCell ref="B7:H7"/>
  </mergeCells>
  <hyperlinks>
    <hyperlink ref="E13" r:id="rId1" display="https://de.statista.com/" xr:uid="{D616A497-B64C-4F02-A58F-F19FDD99CC53}"/>
    <hyperlink ref="E14" r:id="rId2" display="https://de.statista.com/" xr:uid="{86D26E96-6498-461C-96E2-F76B5CA855D4}"/>
    <hyperlink ref="F13" r:id="rId3" display="https://de.statista.com/" xr:uid="{27B59E47-8682-401F-AD40-D6E83949D853}"/>
    <hyperlink ref="F14" r:id="rId4" location="filter=JTdCJTIyaGlkZUVtcHR5Q29scyUyMiUzQWZhbHNlJTJDJTIyaGlkZUVtcHR5Um93cyUyMiUzQWZhbHNlJTJDJTIyY2FwdGlvbiUyMiUzQSU1QiU3QiUyMnZhcmlhYmxlSWQlMjIlM0ElMjI2MTExMSUyMiUyQyUyMmlkJTIyJTNBJTIyZmlsdGVyLjAlMjIlMkMlMjJ2YWx1ZXNJZHMlMjIlM0ElNUIlMjI2MTExMSUyMiU1RCUyQyUyMmNoaWxkcmVuJTIyJTNBJTVCJTdCJTIydmFyaWFibGVJZCUyMiUzQSUyMkRJTlNHJTIyJTJDJTIyaWQlMjIlM0ElMjJmaWx0ZXIuMC4wJTIyJTJDJTIydmFsdWVzSWRzJTIyJTNBJTVCJTIyREclMjIlNUQlMkMlMjJjaGlsZHJlbiUyMiUzQSU1QiU1RCUyQyUyMnNob3dBc0ludGVybGluZSUyMiUzQWZhbHNlJTJDJTIyc2hvd1ZhcmlhYmxlJTIyJTNBZmFsc2UlMkMlMjJzaG93VmFyaWFibGVWYWx1ZSUyMiUzQSU1QiUyMkxBQkVMJTIyJTVEJTJDJTIyc29ydCUyMiUzQSUyMk5hbWVBc2MlMjIlMkMlMjJpc0hpZGRlbiUyMiUzQWZhbHNlJTJDJTIyYmxvY2tDb2RlJTIyJTNBJTIydjElMjIlMkMlMjJjYW5CZUVkaXRlZCUyMiUzQWZhbHNlJTJDJTIyY2FuQmVIaWRkZW4lMjIlM0FmYWxzZSUyQyUyMnBvc3NpYmxlUGxhY2VzJTIyJTNBJTVCJTVEJTdEJTVEJTJDJTIyc2hvd0FzSW50ZXJsaW5lJTIyJTNBZmFsc2UlMkMlMjJpc0hpZGRlbiUyMiUzQWZhbHNlJTJDJTIyYmxvY2tDb2RlJTIyJTNBJTIyczElMjIlMkMlMjJjYW5CZUVkaXRlZCUyMiUzQWZhbHNlJTJDJTIyY2FuQmVIaWRkZW4lMjIlM0FmYWxzZSUyQyUyMnBvc3NpYmxlUGxhY2VzJTIyJTNBJTVCJTVEJTdEJTVEJTJDJTIycm93SGVhZGVyJTIyJTNBJTVCJTdCJTIydmFyaWFibGVJZCUyMiUzQSUyMkpBSFIlMjIlMkMlMjJpZCUyMiUzQSUyMnJvd1RpdGxlLjAlMjIlMkMlMjJ2YWx1ZXNJZHMlMjIlM0ElNUIlMjIxOTkxJTIyJTJDJTIyMTk5MiUyMiUyQyUyMjE5OTMlMjIlMkMlMjIxOTk0JTIyJTJDJTIyMTk5NSUyMiUyQyUyMjE5OTYlMjIlMkMlMjIxOTk3JTIyJTJDJTIyMTk5OCUyMiUyQyUyMjE5OTklMjIlMkMlMjIyMDAwJTIyJTJDJTIyMjAwMSUyMiUyQyUyMjIwMDIlMjIlMkMlMjIyMDAzJTIyJTJDJTIyMjAwNCUyMiUyQyUyMjIwMDUlMjIlMkMlMjIyMDA2JTIyJTJDJTIyMjAwNyUyMiUyQyUyMjIwMDglMjIlMkMlMjIyMDA5JTIyJTJDJTIyMjAxMCUyMiUyQyUyMjIwMTElMjIlMkMlMjIyMDEyJTIyJTJDJTIyMjAxMyUyMiUyQyUyMjIwMTQlMjIlMkMlMjIyMDE1JTIyJTJDJTIyMjAxNiUyMiUyQyUyMjIwMTclMjIlMkMlMjIyMDE4JTIyJTJDJTIyMjAxOSUyMiUyQyUyMjIwMjAlMjIlMkMlMjIyMDIxJTIyJTJDJTIyMjAyMiUyMiUyQyUyMjIwMjMlMjIlNUQlMkMlMjJjaGlsZHJlbiUyMiUzQSU1QiU1RCUyQyUyMnNob3dBc0ludGVybGluZSUyMiUzQWZhbHNlJTJDJTIyc2hvd1ZhcmlhYmxlJTIyJTNBdHJ1ZSUyQyUyMnNob3dWYXJpYWJsZVZhbHVlJTIyJTNBJTVCJTIyTEFCRUwlMjIlNUQlMkMlMjJpc0hpZGRlbiUyMiUzQWZhbHNlJTJDJTIyYmxvY" display="filter=JTdCJTIyaGlkZUVtcHR5Q29scyUyMiUzQWZhbHNlJTJDJTIyaGlkZUVtcHR5Um93cyUyMiUzQWZhbHNlJTJDJTIyY2FwdGlvbiUyMiUzQSU1QiU3QiUyMnZhcmlhYmxlSWQlMjIlM0ElMjI2MTExMSUyMiUyQyUyMmlkJTIyJTNBJTIyZmlsdGVyLjAlMjIlMkMlMjJ2YWx1ZXNJZHMlMjIlM0ElNUIlMjI2MTExMSUyMiU1RCUyQyUyMmNoaWxkcmVuJTIyJTNBJTVCJTdCJTIydmFyaWFibGVJZCUyMiUzQSUyMkRJTlNHJTIyJTJDJTIyaWQlMjIlM0ElMjJmaWx0ZXIuMC4wJTIyJTJDJTIydmFsdWVzSWRzJTIyJTNBJTVCJTIyREclMjIlNUQlMkMlMjJjaGlsZHJlbiUyMiUzQSU1QiU1RCUyQyUyMnNob3dBc0ludGVybGluZSUyMiUzQWZhbHNlJTJDJTIyc2hvd1ZhcmlhYmxlJTIyJTNBZmFsc2UlMkMlMjJzaG93VmFyaWFibGVWYWx1ZSUyMiUzQSU1QiUyMkxBQkVMJTIyJTVEJTJDJTIyc29ydCUyMiUzQSUyMk5hbWVBc2MlMjIlMkMlMjJpc0hpZGRlbiUyMiUzQWZhbHNlJTJDJTIyYmxvY2tDb2RlJTIyJTNBJTIydjElMjIlMkMlMjJjYW5CZUVkaXRlZCUyMiUzQWZhbHNlJTJDJTIyY2FuQmVIaWRkZW4lMjIlM0FmYWxzZSUyQyUyMnBvc3NpYmxlUGxhY2VzJTIyJTNBJTVCJTVEJTdEJTVEJTJDJTIyc2hvd0FzSW50ZXJsaW5lJTIyJTNBZmFsc2UlMkMlMjJpc0hpZGRlbiUyMiUzQWZhbHNlJTJDJTIyYmxvY2tDb2RlJTIyJTNBJTIyczElMjIlMkMlMjJjYW5CZUVkaXRlZCUyMiUzQWZhbHNlJTJDJTIyY2FuQmVIaWRkZW4lMjIlM0FmYWxzZSUyQyUyMnBvc3NpYmxlUGxhY2VzJTIyJTNBJTVCJTVEJTdEJTVEJTJDJTIycm93SGVhZGVyJTIyJTNBJTVCJTdCJTIydmFyaWFibGVJZCUyMiUzQSUyMkpBSFIlMjIlMkMlMjJpZCUyMiUzQSUyMnJvd1RpdGxlLjAlMjIlMkMlMjJ2YWx1ZXNJZHMlMjIlM0ElNUIlMjIxOTkxJTIyJTJDJTIyMTk5MiUyMiUyQyUyMjE5OTMlMjIlMkMlMjIxOTk0JTIyJTJDJTIyMTk5NSUyMiUyQyUyMjE5OTYlMjIlMkMlMjIxOTk3JTIyJTJDJTIyMTk5OCUyMiUyQyUyMjE5OTklMjIlMkMlMjIyMDAwJTIyJTJDJTIyMjAwMSUyMiUyQyUyMjIwMDIlMjIlMkMlMjIyMDAzJTIyJTJDJTIyMjAwNCUyMiUyQyUyMjIwMDUlMjIlMkMlMjIyMDA2JTIyJTJDJTIyMjAwNyUyMiUyQyUyMjIwMDglMjIlMkMlMjIyMDA5JTIyJTJDJTIyMjAxMCUyMiUyQyUyMjIwMTElMjIlMkMlMjIyMDEyJTIyJTJDJTIyMjAxMyUyMiUyQyUyMjIwMTQlMjIlMkMlMjIyMDE1JTIyJTJDJTIyMjAxNiUyMiUyQyUyMjIwMTclMjIlMkMlMjIyMDE4JTIyJTJDJTIyMjAxOSUyMiUyQyUyMjIwMjAlMjIlMkMlMjIyMDIxJTIyJTJDJTIyMjAyMiUyMiUyQyUyMjIwMjMlMjIlNUQlMkMlMjJjaGlsZHJlbiUyMiUzQSU1QiU1RCUyQyUyMnNob3dBc0ludGVybGluZSUyMiUzQWZhbHNlJTJDJTIyc2hvd1ZhcmlhYmxlJTIyJTNBdHJ1ZSUyQyUyMnNob3dWYXJpYWJsZVZhbHVlJTIyJTNBJTVCJTIyTEFCRUwlMjIlNUQlMkMlMjJpc0hpZGRlbiUyMiUzQWZhbHNlJTJDJTIyYmxvY" xr:uid="{491735D8-DCE3-44B5-9E48-E4E361BC8484}"/>
  </hyperlinks>
  <pageMargins left="0.70866141732283472" right="0.70866141732283472" top="0.78740157480314965" bottom="0.78740157480314965" header="0.31496062992125984" footer="0.31496062992125984"/>
  <pageSetup paperSize="9" scale="65" fitToHeight="0" orientation="landscape" r:id="rId5"/>
  <headerFooter>
    <oddHeader>&amp;R&amp;G</oddHeader>
  </headerFooter>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3" ma:contentTypeDescription="Ein neues Dokument erstellen." ma:contentTypeScope="" ma:versionID="900630bdc5c8e21ef74def9216b752aa">
  <xsd:schema xmlns:xsd="http://www.w3.org/2001/XMLSchema" xmlns:xs="http://www.w3.org/2001/XMLSchema" xmlns:p="http://schemas.microsoft.com/office/2006/metadata/properties" xmlns:ns2="9b2fac1f-3ad1-4378-b20b-fb403cd233bb" targetNamespace="http://schemas.microsoft.com/office/2006/metadata/properties" ma:root="true" ma:fieldsID="271f9893184fdd1d774e7a6002f98d08" ns2:_="">
    <xsd:import namespace="9b2fac1f-3ad1-4378-b20b-fb403cd23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AEBE3-0BA4-45AD-99E7-A1828455504C}">
  <ds:schemaRefs>
    <ds:schemaRef ds:uri="http://schemas.microsoft.com/sharepoint/v3/contenttype/forms"/>
  </ds:schemaRefs>
</ds:datastoreItem>
</file>

<file path=customXml/itemProps2.xml><?xml version="1.0" encoding="utf-8"?>
<ds:datastoreItem xmlns:ds="http://schemas.openxmlformats.org/officeDocument/2006/customXml" ds:itemID="{5B6575DB-0941-4892-8483-AFD7A0D7F287}">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9b2fac1f-3ad1-4378-b20b-fb403cd233bb"/>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02AC7B18-B360-4067-A0D4-8C24006F1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Pirkl, Oliver</cp:lastModifiedBy>
  <cp:revision/>
  <cp:lastPrinted>2024-11-27T13:26:11Z</cp:lastPrinted>
  <dcterms:created xsi:type="dcterms:W3CDTF">2017-04-12T13:36:16Z</dcterms:created>
  <dcterms:modified xsi:type="dcterms:W3CDTF">2024-12-03T07:30:50Z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