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Q:\R-NV\GRUNDSATZANGELEGENHEITEN\300_THEMEN_REG-TRA-VÖ-DM\_VÖ_Art29_Art30_NC-TAR\Art 30 NC TAR\Dezember_2023\"/>
    </mc:Choice>
  </mc:AlternateContent>
  <xr:revisionPtr revIDLastSave="0" documentId="13_ncr:1_{41A14221-64E6-45E0-A53D-858C6502D87D}" xr6:coauthVersionLast="36" xr6:coauthVersionMax="36" xr10:uidLastSave="{00000000-0000-0000-0000-000000000000}"/>
  <bookViews>
    <workbookView xWindow="0" yWindow="0" windowWidth="28800" windowHeight="12225"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G9" i="5"/>
  <c r="D9" i="5" l="1"/>
  <c r="E9" i="5" s="1"/>
  <c r="G10" i="5" l="1"/>
  <c r="G11" i="5" s="1"/>
  <c r="G12" i="5" s="1"/>
  <c r="F10" i="5"/>
  <c r="F11" i="5" s="1"/>
  <c r="F12" i="5" s="1"/>
  <c r="D10" i="5"/>
  <c r="D11" i="5" s="1"/>
  <c r="D12" i="5" s="1"/>
  <c r="C11" i="5"/>
  <c r="C12" i="5" s="1"/>
  <c r="C18" i="4"/>
  <c r="H9" i="5" l="1"/>
  <c r="C9" i="4"/>
  <c r="C17" i="4" s="1"/>
  <c r="C19" i="4" s="1"/>
  <c r="E10" i="5" l="1"/>
  <c r="H10" i="5" s="1"/>
  <c r="E11" i="5" l="1"/>
  <c r="E12" i="5" s="1"/>
  <c r="H12" i="5" s="1"/>
  <c r="H11" i="5" l="1"/>
</calcChain>
</file>

<file path=xl/sharedStrings.xml><?xml version="1.0" encoding="utf-8"?>
<sst xmlns="http://schemas.openxmlformats.org/spreadsheetml/2006/main" count="37" uniqueCount="36">
  <si>
    <t>Vereinfachtes Entgeltmodell nach Art. 30 (2) b) NC TAR / simplified Model according to  Art. 30 (2) b) NC TAR</t>
  </si>
  <si>
    <t>Marktgebiet THE/ market area THE</t>
  </si>
  <si>
    <t>Status quo 2024</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</si>
  <si>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</si>
  <si>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</si>
  <si>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</si>
  <si>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</si>
  <si>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</si>
  <si>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</si>
  <si>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</si>
  <si>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</si>
  <si>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</si>
  <si>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</si>
  <si>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</si>
  <si>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</si>
  <si>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</si>
  <si>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</si>
  <si>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</si>
  <si>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</si>
  <si>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</si>
  <si>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</si>
  <si>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</si>
  <si>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</si>
  <si>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</si>
  <si>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Inflationsindex in Höhe 7,1 %* abzüglich einer Fortschreibung des generellen sektoralen Produktivitätsfaktors für die dritte Regulierungsperiode in Höhe von 0,49 % (finaler Wert für die 4. Regulierungsperiode ist noch nicht festgelegt)
Inflation index of 7,1 %*  minus a forward projection of the general sectoral factor for productivity for the third regulatory period of 0,49 % (no final value set for the 4. regulatory period)</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</si>
  <si>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</si>
  <si>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</si>
  <si>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</si>
  <si>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</si>
  <si>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</si>
  <si>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</si>
  <si>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2025 (ausgewiesen nur bei den indikativen Referenzpreisen)
Assumption of annual development of allowed transmission services revenue from 2025 (shown only for the indicative reference prices)</t>
  </si>
  <si>
    <t>Annahme zur jährlichen Entwicklung der prognostizierten kontrahierten Kapazität ab 2025 (ausgewiesen nur bei den indikativen Referenzpreisen)
Assumption of annual development of forecasted contracted capacity from 2025 (shown only for the indicative reference prices)</t>
  </si>
  <si>
    <r>
      <rPr>
        <sz val="11"/>
        <rFont val="Calibri"/>
        <family val="2"/>
        <scheme val="minor"/>
      </rPr>
      <t xml:space="preserve">* Vom Statistischen Bundesamt wurden die folgenden VPIs veröffentlicht:
- VPI/CPI 2021: 103,1
- VPI/CPI 2022: 110,2
</t>
    </r>
    <r>
      <rPr>
        <u/>
        <sz val="11"/>
        <color theme="10"/>
        <rFont val="Calibri"/>
        <family val="2"/>
        <scheme val="minor"/>
      </rPr>
      <t>https://de.statista.com/</t>
    </r>
  </si>
  <si>
    <r>
      <rPr>
        <sz val="11"/>
        <rFont val="Calibri"/>
        <family val="2"/>
        <scheme val="minor"/>
      </rPr>
      <t xml:space="preserve">* The following CPIs were published by Federal Statistical Office of Germany:
- VPI/CPI 2021: 103,1
- VPI/CPI 2022: 110,2
</t>
    </r>
    <r>
      <rPr>
        <u/>
        <sz val="11"/>
        <color theme="10"/>
        <rFont val="Calibri"/>
        <family val="2"/>
        <scheme val="minor"/>
      </rPr>
      <t>https://de.statista.com/</t>
    </r>
  </si>
  <si>
    <t>Datum: 30. November 2023 / date: 30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</si>
</sst>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8"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61">
    <xf numFmtId="0" fontId="0" fillId="0" borderId="0" xfId="0"/>
    <xf numFmtId="0" fontId="0" fillId="0" borderId="0" xfId="0" applyAlignment="1">
      <alignment wrapText="1"/>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1" fillId="0" borderId="8" xfId="3" applyBorder="1" applyAlignment="1">
      <alignment horizontal="center" vertical="center"/>
    </xf>
    <xf numFmtId="42" fontId="0" fillId="0" borderId="8" xfId="4" applyNumberFormat="1" applyFont="1" applyFill="1" applyBorder="1" applyAlignment="1">
      <alignment horizontal="center" vertical="center"/>
    </xf>
    <xf numFmtId="165" fontId="1" fillId="0" borderId="8" xfId="3" applyNumberFormat="1" applyBorder="1" applyAlignment="1">
      <alignment horizontal="center" vertical="center"/>
    </xf>
    <xf numFmtId="44" fontId="0" fillId="0" borderId="9" xfId="4" applyFont="1" applyFill="1" applyBorder="1" applyAlignment="1">
      <alignment horizontal="center" vertical="center" wrapText="1"/>
    </xf>
    <xf numFmtId="0" fontId="0" fillId="0" borderId="10" xfId="3" applyFont="1" applyBorder="1" applyAlignment="1">
      <alignment horizontal="center" vertical="center" wrapText="1"/>
    </xf>
    <xf numFmtId="42" fontId="0" fillId="0" borderId="11" xfId="4" applyNumberFormat="1" applyFont="1" applyFill="1" applyBorder="1" applyAlignment="1">
      <alignment horizontal="center" vertical="center"/>
    </xf>
    <xf numFmtId="165" fontId="1" fillId="0" borderId="11" xfId="3" applyNumberFormat="1" applyBorder="1" applyAlignment="1">
      <alignment horizontal="center" vertical="center"/>
    </xf>
    <xf numFmtId="165" fontId="1" fillId="0" borderId="11" xfId="3" applyNumberFormat="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0" fillId="0" borderId="15" xfId="3" applyFont="1" applyBorder="1" applyAlignment="1">
      <alignment horizontal="center" vertical="center" wrapText="1"/>
    </xf>
    <xf numFmtId="10" fontId="0" fillId="0" borderId="16" xfId="5" applyNumberFormat="1" applyFont="1" applyBorder="1" applyAlignment="1">
      <alignment horizontal="center" vertical="center"/>
    </xf>
    <xf numFmtId="42" fontId="0" fillId="0" borderId="16" xfId="4" applyNumberFormat="1" applyFont="1" applyFill="1" applyBorder="1" applyAlignment="1">
      <alignment horizontal="center" vertical="center"/>
    </xf>
    <xf numFmtId="44" fontId="0" fillId="0" borderId="17" xfId="4" applyFont="1" applyFill="1" applyBorder="1" applyAlignment="1">
      <alignment horizontal="center" vertical="center" wrapText="1"/>
    </xf>
    <xf numFmtId="0" fontId="0" fillId="0" borderId="18" xfId="3" applyFont="1" applyBorder="1" applyAlignment="1">
      <alignment horizontal="center" vertical="center" wrapText="1"/>
    </xf>
    <xf numFmtId="10" fontId="0" fillId="0" borderId="19" xfId="5" applyNumberFormat="1" applyFont="1" applyBorder="1" applyAlignment="1">
      <alignment horizontal="center" vertical="center"/>
    </xf>
    <xf numFmtId="42" fontId="0" fillId="0" borderId="19" xfId="4" applyNumberFormat="1" applyFont="1" applyFill="1" applyBorder="1" applyAlignment="1">
      <alignment horizontal="center" vertical="center"/>
    </xf>
    <xf numFmtId="44" fontId="0" fillId="0" borderId="20" xfId="4" applyFont="1" applyFill="1" applyBorder="1" applyAlignment="1">
      <alignment horizontal="center" vertical="center" wrapText="1"/>
    </xf>
    <xf numFmtId="0" fontId="5" fillId="0" borderId="21" xfId="3" applyFont="1" applyBorder="1" applyAlignment="1">
      <alignment horizontal="center" vertical="center" wrapText="1"/>
    </xf>
    <xf numFmtId="9" fontId="0" fillId="0" borderId="22" xfId="5" applyFont="1" applyBorder="1" applyAlignment="1">
      <alignment horizontal="center" vertical="center"/>
    </xf>
    <xf numFmtId="4" fontId="1" fillId="0" borderId="0" xfId="3" applyNumberFormat="1" applyAlignment="1">
      <alignment wrapText="1"/>
    </xf>
    <xf numFmtId="0" fontId="5" fillId="0" borderId="23" xfId="3" applyFont="1" applyBorder="1" applyAlignment="1">
      <alignment horizontal="center" vertical="center" wrapText="1"/>
    </xf>
    <xf numFmtId="9" fontId="6" fillId="0" borderId="24" xfId="5" applyFont="1" applyBorder="1" applyAlignment="1">
      <alignment horizontal="center" vertical="center"/>
    </xf>
    <xf numFmtId="0" fontId="6" fillId="0" borderId="0" xfId="3" applyFont="1"/>
    <xf numFmtId="0" fontId="6" fillId="0" borderId="0" xfId="3" applyFont="1" applyAlignment="1">
      <alignment wrapText="1"/>
    </xf>
    <xf numFmtId="165" fontId="1" fillId="0" borderId="25" xfId="3" applyNumberFormat="1" applyBorder="1" applyAlignment="1">
      <alignment horizontal="center" vertical="center"/>
    </xf>
    <xf numFmtId="165" fontId="1" fillId="0" borderId="25" xfId="3" applyNumberFormat="1" applyBorder="1" applyAlignment="1">
      <alignment horizontal="center" vertical="center" wrapText="1"/>
    </xf>
    <xf numFmtId="0" fontId="0" fillId="0" borderId="0" xfId="3" applyFont="1" applyAlignment="1">
      <alignment horizontal="left" vertical="center" wrapText="1"/>
    </xf>
    <xf numFmtId="0" fontId="7" fillId="0" borderId="0" xfId="7" applyAlignment="1">
      <alignment vertical="top" wrapText="1"/>
    </xf>
    <xf numFmtId="0" fontId="4" fillId="0" borderId="0" xfId="3"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4" fontId="0" fillId="0" borderId="0" xfId="0" applyNumberFormat="1" applyAlignment="1">
      <alignment wrapText="1"/>
    </xf>
    <xf numFmtId="3" fontId="0" fillId="0" borderId="0" xfId="0" applyNumberFormat="1" applyAlignment="1">
      <alignment wrapText="1"/>
    </xf>
    <xf numFmtId="2" fontId="0" fillId="0" borderId="0" xfId="1" applyNumberFormat="1" applyFont="1" applyAlignment="1">
      <alignment wrapText="1"/>
    </xf>
    <xf numFmtId="0" fontId="0" fillId="0" borderId="1" xfId="0" applyBorder="1" applyAlignment="1">
      <alignment wrapText="1"/>
    </xf>
    <xf numFmtId="164" fontId="0" fillId="0" borderId="1" xfId="0" applyNumberFormat="1" applyBorder="1" applyAlignment="1">
      <alignment wrapText="1"/>
    </xf>
    <xf numFmtId="9" fontId="0" fillId="2" borderId="0" xfId="2" applyFont="1" applyFill="1" applyAlignment="1">
      <alignment wrapText="1"/>
    </xf>
    <xf numFmtId="9" fontId="0" fillId="0" borderId="1" xfId="2" applyFont="1" applyBorder="1" applyAlignment="1">
      <alignment wrapText="1"/>
    </xf>
    <xf numFmtId="9" fontId="0" fillId="0" borderId="0" xfId="2" applyFont="1" applyAlignment="1">
      <alignment wrapText="1"/>
    </xf>
    <xf numFmtId="2" fontId="0" fillId="0" borderId="0" xfId="0" applyNumberFormat="1" applyAlignment="1">
      <alignment wrapText="1"/>
    </xf>
    <xf numFmtId="0" fontId="2"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cellXfs>
  <cellStyles count="8">
    <cellStyle name="Hyperlink" xfId="6" xr:uid="{00000000-000B-0000-0000-000008000000}"/>
    <cellStyle name="Link" xfId="7" builtinId="8"/>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row r="82">
          <cell r="I82" t="e">
            <v>#DIV/0!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20">
          <cell r="F20">
            <v>0</v>
          </cell>
        </row>
      </sheetData>
      <sheetData sheetId="15">
        <row r="5">
          <cell r="M5">
            <v>0</v>
          </cell>
        </row>
      </sheetData>
      <sheetData sheetId="16">
        <row r="1">
          <cell r="W1">
            <v>0</v>
          </cell>
        </row>
      </sheetData>
      <sheetData sheetId="17">
        <row r="17">
          <cell r="I17">
            <v>0</v>
          </cell>
        </row>
      </sheetData>
      <sheetData sheetId="18">
        <row r="10">
          <cell r="O10">
            <v>0</v>
          </cell>
        </row>
      </sheetData>
      <sheetData sheetId="19">
        <row r="51">
          <cell r="C51">
            <v>0</v>
          </cell>
        </row>
      </sheetData>
      <sheetData sheetId="20" refreshError="1"/>
      <sheetData sheetId="2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e.statista.com/%20(only%20available%20in%20German)" TargetMode="External"/><Relationship Id="rId1" Type="http://schemas.openxmlformats.org/officeDocument/2006/relationships/hyperlink" Target="https://de.statista.com/statistik/daten/studie/2550/umfrage/entwicklung-des-verbraucherpreisindex/"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tabSelected="1" workbookViewId="0">
      <selection activeCell="A24" sqref="A24"/>
    </sheetView>
  </sheetViews>
  <sheetFormatPr baseColWidth="10" defaultColWidth="11.42578125" defaultRowHeight="15" x14ac:dyDescent="0.25"/>
  <cols>
    <col min="1" max="1" width="75.42578125" style="1" customWidth="1"/>
    <col min="2" max="2" width="59.85546875" style="1" customWidth="1"/>
    <col min="3" max="3" width="34" style="1" customWidth="1"/>
    <col min="4" max="16384" width="11.42578125" style="1"/>
  </cols>
  <sheetData>
    <row r="1" spans="1:3" x14ac:dyDescent="0.25">
      <c r="A1" s="54" t="s">
        <v>0</v>
      </c>
      <c r="B1" s="55"/>
      <c r="C1" s="55"/>
    </row>
    <row r="3" spans="1:3" x14ac:dyDescent="0.25">
      <c r="A3" s="40" t="s">
        <v>35</v>
      </c>
      <c r="B3" s="41"/>
    </row>
    <row r="4" spans="1:3" x14ac:dyDescent="0.25">
      <c r="C4" s="42" t="s">
        <v>1</v>
      </c>
    </row>
    <row r="5" spans="1:3" x14ac:dyDescent="0.25">
      <c r="A5" s="41" t="s">
        <v>2</v>
      </c>
      <c r="B5" s="41"/>
      <c r="C5" s="43"/>
    </row>
    <row r="6" spans="1:3" x14ac:dyDescent="0.25">
      <c r="A6" s="1" t="s">
        <v>3</v>
      </c>
      <c r="B6" s="1" t="s">
        <v>4</v>
      </c>
      <c r="C6" s="44">
        <v>2778485068</v>
      </c>
    </row>
    <row r="7" spans="1:3" ht="30" x14ac:dyDescent="0.25">
      <c r="A7" s="1" t="s">
        <v>5</v>
      </c>
      <c r="B7" s="1" t="s">
        <v>6</v>
      </c>
      <c r="C7" s="45">
        <v>544899555</v>
      </c>
    </row>
    <row r="9" spans="1:3" x14ac:dyDescent="0.25">
      <c r="A9" s="1" t="s">
        <v>7</v>
      </c>
      <c r="B9" s="1" t="s">
        <v>8</v>
      </c>
      <c r="C9" s="46">
        <f>ROUNDUP(C6/C7,2)</f>
        <v>5.0999999999999996</v>
      </c>
    </row>
    <row r="10" spans="1:3" x14ac:dyDescent="0.25">
      <c r="A10" s="47"/>
      <c r="B10" s="47"/>
      <c r="C10" s="48"/>
    </row>
    <row r="12" spans="1:3" x14ac:dyDescent="0.25">
      <c r="A12" s="41" t="s">
        <v>9</v>
      </c>
      <c r="B12" s="41"/>
    </row>
    <row r="13" spans="1:3" ht="30" x14ac:dyDescent="0.25">
      <c r="A13" s="1" t="s">
        <v>10</v>
      </c>
      <c r="B13" s="1" t="s">
        <v>11</v>
      </c>
      <c r="C13" s="49">
        <v>1</v>
      </c>
    </row>
    <row r="14" spans="1:3" ht="45" x14ac:dyDescent="0.25">
      <c r="A14" s="1" t="s">
        <v>12</v>
      </c>
      <c r="B14" s="1" t="s">
        <v>13</v>
      </c>
      <c r="C14" s="49">
        <v>1</v>
      </c>
    </row>
    <row r="15" spans="1:3" x14ac:dyDescent="0.25">
      <c r="A15" s="47"/>
      <c r="B15" s="47"/>
      <c r="C15" s="50"/>
    </row>
    <row r="16" spans="1:3" x14ac:dyDescent="0.25">
      <c r="C16" s="51"/>
    </row>
    <row r="17" spans="1:3" ht="30" x14ac:dyDescent="0.25">
      <c r="A17" s="1" t="s">
        <v>14</v>
      </c>
      <c r="B17" s="1" t="s">
        <v>15</v>
      </c>
      <c r="C17" s="52">
        <f>+C9</f>
        <v>5.0999999999999996</v>
      </c>
    </row>
    <row r="18" spans="1:3" ht="30" x14ac:dyDescent="0.25">
      <c r="A18" s="1" t="s">
        <v>16</v>
      </c>
      <c r="B18" s="1" t="s">
        <v>17</v>
      </c>
      <c r="C18" s="52">
        <f>ROUNDUP(SUMPRODUCT(C6*C13/C7*C14),2)</f>
        <v>5.0999999999999996</v>
      </c>
    </row>
    <row r="19" spans="1:3" x14ac:dyDescent="0.25">
      <c r="A19" s="53" t="s">
        <v>18</v>
      </c>
      <c r="B19" s="1" t="s">
        <v>19</v>
      </c>
      <c r="C19" s="51">
        <f>+C18/C17-1</f>
        <v>0</v>
      </c>
    </row>
    <row r="20" spans="1:3" x14ac:dyDescent="0.25">
      <c r="A20" s="47"/>
      <c r="B20" s="47"/>
      <c r="C20" s="47"/>
    </row>
  </sheetData>
  <mergeCells count="1">
    <mergeCell ref="A1:C1"/>
  </mergeCells>
  <pageMargins left="0.39370078740157483" right="0.39370078740157483" top="0.78740157480314965" bottom="0.39370078740157483" header="0.31496062992125984" footer="0.31496062992125984"/>
  <pageSetup paperSize="9" scale="82"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workbookViewId="0">
      <selection activeCell="F14" sqref="F14"/>
    </sheetView>
  </sheetViews>
  <sheetFormatPr baseColWidth="10" defaultColWidth="11.42578125" defaultRowHeight="15" x14ac:dyDescent="0.25"/>
  <cols>
    <col min="1" max="1" width="2.28515625" style="2" customWidth="1"/>
    <col min="2" max="2" width="48.140625" style="3" customWidth="1"/>
    <col min="3" max="3" width="29.7109375" style="2" customWidth="1"/>
    <col min="4" max="4" width="28.28515625" style="2" customWidth="1"/>
    <col min="5" max="5" width="32" style="2" customWidth="1"/>
    <col min="6" max="6" width="21.5703125" style="2" bestFit="1" customWidth="1"/>
    <col min="7" max="7" width="21.85546875" style="3" customWidth="1"/>
    <col min="8" max="8" width="18.5703125" style="3" customWidth="1"/>
    <col min="9" max="9" width="31.7109375" style="2" customWidth="1"/>
    <col min="10" max="16384" width="11.42578125" style="2"/>
  </cols>
  <sheetData>
    <row r="1" spans="2:8" x14ac:dyDescent="0.25">
      <c r="B1" s="2"/>
      <c r="H1" s="4"/>
    </row>
    <row r="2" spans="2:8" x14ac:dyDescent="0.25">
      <c r="B2" s="56" t="s">
        <v>20</v>
      </c>
      <c r="C2" s="56"/>
      <c r="D2" s="56"/>
      <c r="E2" s="56"/>
      <c r="F2" s="56"/>
      <c r="G2" s="56"/>
      <c r="H2" s="56"/>
    </row>
    <row r="3" spans="2:8" x14ac:dyDescent="0.25">
      <c r="B3" s="56" t="s">
        <v>21</v>
      </c>
      <c r="C3" s="56"/>
      <c r="D3" s="56"/>
      <c r="E3" s="56"/>
      <c r="F3" s="56"/>
      <c r="G3" s="56"/>
      <c r="H3" s="56"/>
    </row>
    <row r="4" spans="2:8" x14ac:dyDescent="0.25">
      <c r="B4" s="37"/>
      <c r="C4" s="37"/>
      <c r="D4" s="37"/>
      <c r="E4" s="37"/>
      <c r="F4" s="37"/>
      <c r="G4" s="37"/>
      <c r="H4" s="37"/>
    </row>
    <row r="5" spans="2:8" x14ac:dyDescent="0.25">
      <c r="B5" s="39" t="s">
        <v>35</v>
      </c>
      <c r="C5" s="37"/>
      <c r="D5" s="37"/>
      <c r="E5" s="37"/>
      <c r="F5" s="37"/>
      <c r="G5" s="37"/>
      <c r="H5" s="37"/>
    </row>
    <row r="6" spans="2:8" ht="15.75" thickBot="1" x14ac:dyDescent="0.3">
      <c r="B6" s="57"/>
      <c r="C6" s="57"/>
      <c r="D6" s="57"/>
      <c r="E6" s="57"/>
    </row>
    <row r="7" spans="2:8" x14ac:dyDescent="0.25">
      <c r="B7" s="58" t="s">
        <v>22</v>
      </c>
      <c r="C7" s="59"/>
      <c r="D7" s="59"/>
      <c r="E7" s="59"/>
      <c r="F7" s="59"/>
      <c r="G7" s="59"/>
      <c r="H7" s="60"/>
    </row>
    <row r="8" spans="2:8" ht="240" x14ac:dyDescent="0.25">
      <c r="B8" s="5" t="s">
        <v>23</v>
      </c>
      <c r="C8" s="6" t="s">
        <v>24</v>
      </c>
      <c r="D8" s="6" t="s">
        <v>25</v>
      </c>
      <c r="E8" s="6" t="s">
        <v>26</v>
      </c>
      <c r="F8" s="6" t="s">
        <v>27</v>
      </c>
      <c r="G8" s="6" t="s">
        <v>28</v>
      </c>
      <c r="H8" s="7" t="s">
        <v>29</v>
      </c>
    </row>
    <row r="9" spans="2:8" x14ac:dyDescent="0.25">
      <c r="B9" s="12">
        <v>2024</v>
      </c>
      <c r="C9" s="8" t="s">
        <v>30</v>
      </c>
      <c r="D9" s="13">
        <f>+'Art. 30 (2) b)'!C6</f>
        <v>2778485068</v>
      </c>
      <c r="E9" s="9">
        <f>D9</f>
        <v>2778485068</v>
      </c>
      <c r="F9" s="10">
        <v>595741879</v>
      </c>
      <c r="G9" s="15">
        <f>+'Art. 30 (2) b)'!C7</f>
        <v>544899555</v>
      </c>
      <c r="H9" s="11">
        <f>E9/G9*(1+$C$14-$C$15)</f>
        <v>5.0990775134694317</v>
      </c>
    </row>
    <row r="10" spans="2:8" x14ac:dyDescent="0.25">
      <c r="B10" s="16">
        <v>2025</v>
      </c>
      <c r="C10" s="17">
        <f>0.071-0.0049</f>
        <v>6.6099999999999992E-2</v>
      </c>
      <c r="D10" s="18">
        <f t="shared" ref="D10:D12" si="0">D9</f>
        <v>2778485068</v>
      </c>
      <c r="E10" s="18">
        <f>E9*(1+C10)</f>
        <v>2962142930.9948001</v>
      </c>
      <c r="F10" s="14">
        <f t="shared" ref="F10:G12" si="1">F9</f>
        <v>595741879</v>
      </c>
      <c r="G10" s="15">
        <f t="shared" si="1"/>
        <v>544899555</v>
      </c>
      <c r="H10" s="19">
        <f>E10/G10*(1+$C$14-$C$15)^2</f>
        <v>5.4361265371097618</v>
      </c>
    </row>
    <row r="11" spans="2:8" x14ac:dyDescent="0.25">
      <c r="B11" s="20">
        <v>2026</v>
      </c>
      <c r="C11" s="21">
        <f>C10</f>
        <v>6.6099999999999992E-2</v>
      </c>
      <c r="D11" s="22">
        <f t="shared" si="0"/>
        <v>2778485068</v>
      </c>
      <c r="E11" s="22">
        <f>E10*(1+C11)</f>
        <v>3157940578.7335567</v>
      </c>
      <c r="F11" s="14">
        <f t="shared" si="1"/>
        <v>595741879</v>
      </c>
      <c r="G11" s="15">
        <f t="shared" si="1"/>
        <v>544899555</v>
      </c>
      <c r="H11" s="23">
        <f>E11/G11*(1+$C$14-$C$15)^2</f>
        <v>5.7954545012127179</v>
      </c>
    </row>
    <row r="12" spans="2:8" ht="15.75" thickBot="1" x14ac:dyDescent="0.3">
      <c r="B12" s="24">
        <v>2027</v>
      </c>
      <c r="C12" s="25">
        <f>C11</f>
        <v>6.6099999999999992E-2</v>
      </c>
      <c r="D12" s="26">
        <f t="shared" si="0"/>
        <v>2778485068</v>
      </c>
      <c r="E12" s="26">
        <f>E11*(1+C12)</f>
        <v>3366680450.9878449</v>
      </c>
      <c r="F12" s="35">
        <f t="shared" si="1"/>
        <v>595741879</v>
      </c>
      <c r="G12" s="36">
        <f t="shared" si="1"/>
        <v>544899555</v>
      </c>
      <c r="H12" s="27">
        <f>E12/G12*(1+$C$14-$C$15)^2</f>
        <v>6.1785340437428786</v>
      </c>
    </row>
    <row r="13" spans="2:8" ht="15.75" thickBot="1" x14ac:dyDescent="0.3"/>
    <row r="14" spans="2:8" ht="120" x14ac:dyDescent="0.25">
      <c r="B14" s="28" t="s">
        <v>31</v>
      </c>
      <c r="C14" s="29">
        <v>0</v>
      </c>
      <c r="E14" s="38" t="s">
        <v>33</v>
      </c>
      <c r="F14" s="30"/>
    </row>
    <row r="15" spans="2:8" s="33" customFormat="1" ht="120.75" thickBot="1" x14ac:dyDescent="0.3">
      <c r="B15" s="31" t="s">
        <v>32</v>
      </c>
      <c r="C15" s="32">
        <v>0</v>
      </c>
      <c r="E15" s="38" t="s">
        <v>34</v>
      </c>
      <c r="F15" s="34"/>
      <c r="H15" s="34"/>
    </row>
  </sheetData>
  <mergeCells count="4">
    <mergeCell ref="B2:H2"/>
    <mergeCell ref="B3:H3"/>
    <mergeCell ref="B6:E6"/>
    <mergeCell ref="B7:H7"/>
  </mergeCells>
  <hyperlinks>
    <hyperlink ref="E14" r:id="rId1" display="https://de.statista.com/" xr:uid="{D616A497-B64C-4F02-A58F-F19FDD99CC53}"/>
    <hyperlink ref="E15" r:id="rId2" display="https://de.statista.com/" xr:uid="{86D26E96-6498-461C-96E2-F76B5CA855D4}"/>
  </hyperlinks>
  <pageMargins left="0.70866141732283472" right="0.70866141732283472" top="0.78740157480314965" bottom="0.78740157480314965" header="0.31496062992125984" footer="0.31496062992125984"/>
  <pageSetup paperSize="9" scale="65" fitToHeight="0" orientation="landscape" r:id="rId3"/>
  <headerFooter>
    <oddHeader>&amp;R&amp;G</oddHeader>
  </headerFooter>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3" ma:contentTypeDescription="Ein neues Dokument erstellen." ma:contentTypeScope="" ma:versionID="900630bdc5c8e21ef74def9216b752aa">
  <xsd:schema xmlns:xsd="http://www.w3.org/2001/XMLSchema" xmlns:xs="http://www.w3.org/2001/XMLSchema" xmlns:p="http://schemas.microsoft.com/office/2006/metadata/properties" xmlns:ns2="9b2fac1f-3ad1-4378-b20b-fb403cd233bb" targetNamespace="http://schemas.microsoft.com/office/2006/metadata/properties" ma:root="true" ma:fieldsID="271f9893184fdd1d774e7a6002f98d08" ns2:_="">
    <xsd:import namespace="9b2fac1f-3ad1-4378-b20b-fb403cd23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AEBE3-0BA4-45AD-99E7-A1828455504C}">
  <ds:schemaRefs>
    <ds:schemaRef ds:uri="http://schemas.microsoft.com/sharepoint/v3/contenttype/forms"/>
  </ds:schemaRefs>
</ds:datastoreItem>
</file>

<file path=customXml/itemProps2.xml><?xml version="1.0" encoding="utf-8"?>
<ds:datastoreItem xmlns:ds="http://schemas.openxmlformats.org/officeDocument/2006/customXml" ds:itemID="{5B6575DB-0941-4892-8483-AFD7A0D7F287}">
  <ds:schemaRefs>
    <ds:schemaRef ds:uri="http://purl.org/dc/term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 ds:uri="9b2fac1f-3ad1-4378-b20b-fb403cd233bb"/>
    <ds:schemaRef ds:uri="http://www.w3.org/XML/1998/namespace"/>
  </ds:schemaRefs>
</ds:datastoreItem>
</file>

<file path=customXml/itemProps3.xml><?xml version="1.0" encoding="utf-8"?>
<ds:datastoreItem xmlns:ds="http://schemas.openxmlformats.org/officeDocument/2006/customXml" ds:itemID="{02AC7B18-B360-4067-A0D4-8C24006F1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Pirkl, Oliver</cp:lastModifiedBy>
  <cp:revision/>
  <cp:lastPrinted>2023-11-28T10:23:10Z</cp:lastPrinted>
  <dcterms:created xsi:type="dcterms:W3CDTF">2017-04-12T13:36:16Z</dcterms:created>
  <dcterms:modified xsi:type="dcterms:W3CDTF">2023-11-30T12:35:39Z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