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Q:\R-NV\GRUNDSATZANGELEGENHEITEN\300_THEMEN_REG-TRA-VÖ-DM\_VÖ_Art29_Art30_NC-TAR\Art 30 NC TAR\Dezember_2022\Art_30_NC_TAR_veröffentlichte_Dokumente_2022XXXX\"/>
    </mc:Choice>
  </mc:AlternateContent>
  <xr:revisionPtr revIDLastSave="0" documentId="13_ncr:1_{47584AF8-B029-4C73-ACCE-E6A61D1F25BE}" xr6:coauthVersionLast="36" xr6:coauthVersionMax="36" xr10:uidLastSave="{00000000-0000-0000-0000-000000000000}"/>
  <bookViews>
    <workbookView xWindow="0" yWindow="0" windowWidth="28800" windowHeight="12225" activeTab="1"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_xlnm.Print_Area" localSheetId="0">'Art. 30 (2) b)'!$A$1:$C$21</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9"/>
</workbook>
</file>

<file path=xl/calcChain.xml><?xml version="1.0" encoding="utf-8"?>
<calcChain xmlns="http://schemas.openxmlformats.org/spreadsheetml/2006/main">
  <c r="C6" i="4" l="1"/>
  <c r="C18" i="4" s="1"/>
  <c r="G8" i="5"/>
  <c r="G9" i="5" s="1"/>
  <c r="G10" i="5" s="1"/>
  <c r="G11" i="5" s="1"/>
  <c r="G12" i="5" s="1"/>
  <c r="F9" i="5"/>
  <c r="F10" i="5" s="1"/>
  <c r="F11" i="5" s="1"/>
  <c r="F12" i="5" s="1"/>
  <c r="C9" i="5"/>
  <c r="C10" i="5" s="1"/>
  <c r="C11" i="5" s="1"/>
  <c r="C12" i="5" s="1"/>
  <c r="D8" i="5" l="1"/>
  <c r="D9" i="5" s="1"/>
  <c r="D10" i="5" s="1"/>
  <c r="D11" i="5" s="1"/>
  <c r="D12" i="5" s="1"/>
  <c r="C9" i="4"/>
  <c r="C17" i="4" s="1"/>
  <c r="C19" i="4" s="1"/>
  <c r="E8" i="5" l="1"/>
  <c r="E9" i="5"/>
  <c r="H9" i="5" s="1"/>
  <c r="H8" i="5"/>
  <c r="E10" i="5" l="1"/>
  <c r="H10" i="5" s="1"/>
  <c r="E11" i="5"/>
  <c r="H11" i="5" s="1"/>
  <c r="E12" i="5" l="1"/>
  <c r="H12" i="5" s="1"/>
</calcChain>
</file>

<file path=xl/sharedStrings.xml><?xml version="1.0" encoding="utf-8"?>
<sst xmlns="http://schemas.openxmlformats.org/spreadsheetml/2006/main" count="37" uniqueCount="36">
  <si>
    <t>Simulation</t>
  </si>
  <si>
    <t>Differenz</t>
  </si>
  <si>
    <t>delta</t>
  </si>
  <si>
    <t>Summe der Erlösobergrenzen aller FNB im THE-Marktgebiet [€/a]</t>
  </si>
  <si>
    <t>Summe der prognostizierten adjustierten Kapazitätsbuchungen 
aller FNB im THE-Marktgebiet [kWh/h/a]</t>
  </si>
  <si>
    <t>sum of allowed revenues of all TSO in the market area THE [€/a]</t>
  </si>
  <si>
    <t>sum of forecasted adjusted capacity bookings 
of all TSO in the market area THE [kWh/h/a]</t>
  </si>
  <si>
    <t>delta of the sum of allowed revenues of all TSO in the market area THE [€/a]</t>
  </si>
  <si>
    <t>Veränderung der Summe der Erlösobergrenzen aller FNB im Marktgebiet THE [€/a]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</si>
  <si>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</si>
  <si>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</si>
  <si>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</si>
  <si>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</si>
  <si>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</si>
  <si>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Ein-/ Ausspeiseentgelt im Marktgebiet THE [€/kWh/h/a]</t>
  </si>
  <si>
    <t>entry/ exit tariff in the market area THE [€/kWh/h/a]</t>
  </si>
  <si>
    <t>Marktgebiet THE/ market area THE</t>
  </si>
  <si>
    <t>Vereinfachtes Entgeltmodell nach Art. 30 (2) b) NC TAR / simplified Model according to  Art. 30 (2) b) NC TAR</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</si>
  <si>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</si>
  <si>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</si>
  <si>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</si>
  <si>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</si>
  <si>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</si>
  <si>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</si>
  <si>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</si>
  <si>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</si>
  <si>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</si>
  <si>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</si>
  <si>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2023 (ausgewiesen nur bei den indikativen Referenzpreisen)
Assumption of annual development of allowed transmission services revenue from 2023 (shown only for the indicative reference prices)</t>
  </si>
  <si>
    <t>Annahme zur jährlichen Entwicklung der prognostizierten kontrahierten Kapazität ab 2023 (ausgewiesen nur bei den indikativen Referenzpreisen)
Assumption of annual development of forecasted contracted capacity from 2023 (shown only for the indicative reference prices)</t>
  </si>
  <si>
    <t xml:space="preserve">Inflationsindex in Höhe 3,3 %* abzüglich einer Fortschreibung des generellen sektoralen Produktivitätsfaktors für die dritte Regulierungsperiode in Höhe von 0,49 % 
Inflation index of 3,3 %*  minus a forward projection of the general sectoral factor for productivity for the third regulatory period of 0,49 % </t>
  </si>
  <si>
    <t>Status quo 2023</t>
  </si>
  <si>
    <t>Datum: 02.12.2022 / date: 02 December 2022</t>
  </si>
  <si>
    <t>delta of the sum of forecasted adjusted capacity bookings of all TSO in the market area THE [kWh/h/a]</t>
  </si>
  <si>
    <t>* Von der BNetzA wurden im Rahmen des Hinweisblattes für Fernleitungsnetzbetreiber zur Veröffentlichung der Entgelte folgende VPIs veröffentlicht:
- VPI/CPI 2020: 105,8
- VPI/CPI 2021: 109,1</t>
  </si>
  <si>
    <t>* The following CPIs were published by the BNetzA as part of the information sheet for transmission system operators on the publication of charges:
- VPI/CPI 2020: 105,8
- VPI/CPI 2021: 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</si>
</sst>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7"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1" fillId="0" borderId="0" xfId="3" applyAlignment="1">
      <alignmen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0" fillId="0" borderId="8" xfId="3" applyFont="1" applyBorder="1" applyAlignment="1">
      <alignment horizontal="center" vertical="center" wrapText="1"/>
    </xf>
    <xf numFmtId="165" fontId="1" fillId="0" borderId="9" xfId="3" applyNumberFormat="1" applyBorder="1" applyAlignment="1">
      <alignment horizontal="center" vertical="center" wrapText="1"/>
    </xf>
    <xf numFmtId="44" fontId="0" fillId="0" borderId="10" xfId="4" applyFont="1" applyFill="1" applyBorder="1" applyAlignment="1">
      <alignment horizontal="center" vertical="center" wrapText="1"/>
    </xf>
    <xf numFmtId="0" fontId="0" fillId="0" borderId="11" xfId="3" applyFont="1" applyBorder="1" applyAlignment="1">
      <alignment horizontal="center" vertical="center" wrapText="1"/>
    </xf>
    <xf numFmtId="165" fontId="1" fillId="0" borderId="12" xfId="3" applyNumberFormat="1" applyBorder="1" applyAlignment="1">
      <alignment horizontal="center" vertical="center" wrapText="1"/>
    </xf>
    <xf numFmtId="0" fontId="0" fillId="0" borderId="13" xfId="3" applyFont="1" applyBorder="1" applyAlignment="1">
      <alignment horizontal="center" vertical="center" wrapText="1"/>
    </xf>
    <xf numFmtId="44" fontId="0" fillId="0" borderId="15" xfId="4" applyFont="1" applyFill="1" applyBorder="1" applyAlignment="1">
      <alignment horizontal="center" vertical="center" wrapText="1"/>
    </xf>
    <xf numFmtId="0" fontId="0" fillId="0" borderId="16" xfId="3" applyFont="1" applyBorder="1" applyAlignment="1">
      <alignment horizontal="center" vertical="center" wrapText="1"/>
    </xf>
    <xf numFmtId="44" fontId="0" fillId="0" borderId="18" xfId="4" applyFont="1" applyFill="1" applyBorder="1" applyAlignment="1">
      <alignment horizontal="center" vertical="center" wrapText="1"/>
    </xf>
    <xf numFmtId="0" fontId="0" fillId="0" borderId="19" xfId="3" applyFont="1" applyBorder="1" applyAlignment="1">
      <alignment horizontal="center" vertical="center" wrapText="1"/>
    </xf>
    <xf numFmtId="44" fontId="0" fillId="0" borderId="21" xfId="4" applyFont="1" applyFill="1" applyBorder="1" applyAlignment="1">
      <alignment horizontal="center" vertical="center" wrapText="1"/>
    </xf>
    <xf numFmtId="0" fontId="5" fillId="0" borderId="22" xfId="3" applyFont="1" applyBorder="1" applyAlignment="1">
      <alignment horizontal="center" vertical="center" wrapText="1"/>
    </xf>
    <xf numFmtId="4" fontId="1" fillId="0" borderId="0" xfId="3" applyNumberFormat="1" applyAlignment="1">
      <alignment wrapText="1"/>
    </xf>
    <xf numFmtId="0" fontId="5" fillId="0" borderId="24" xfId="3" applyFont="1" applyBorder="1" applyAlignment="1">
      <alignment horizontal="center" vertical="center" wrapText="1"/>
    </xf>
    <xf numFmtId="0" fontId="6" fillId="0" borderId="0" xfId="3" applyFont="1" applyAlignment="1">
      <alignment wrapText="1"/>
    </xf>
    <xf numFmtId="165" fontId="1" fillId="0" borderId="26" xfId="3" applyNumberFormat="1" applyBorder="1" applyAlignment="1">
      <alignment horizontal="center" vertical="center" wrapText="1"/>
    </xf>
    <xf numFmtId="0" fontId="0" fillId="0" borderId="0" xfId="3" applyFont="1" applyAlignment="1">
      <alignment horizontal="left" vertical="center" wrapText="1"/>
    </xf>
    <xf numFmtId="0" fontId="0" fillId="0" borderId="0" xfId="3" applyFont="1" applyAlignment="1">
      <alignment horizontal="left"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4" fontId="0" fillId="0" borderId="0" xfId="0" applyNumberFormat="1" applyFill="1" applyAlignment="1">
      <alignment horizontal="left" vertical="top" wrapText="1"/>
    </xf>
    <xf numFmtId="3" fontId="0" fillId="0" borderId="0" xfId="0" applyNumberFormat="1" applyFill="1" applyAlignment="1">
      <alignment horizontal="left" vertical="top" wrapText="1"/>
    </xf>
    <xf numFmtId="2" fontId="0" fillId="0" borderId="0" xfId="1" applyNumberFormat="1" applyFont="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9" fontId="0" fillId="2" borderId="0" xfId="2" applyFont="1" applyFill="1" applyAlignment="1">
      <alignment horizontal="left" vertical="top" wrapText="1"/>
    </xf>
    <xf numFmtId="1" fontId="0" fillId="0" borderId="0" xfId="0" applyNumberFormat="1" applyAlignment="1">
      <alignment horizontal="left" vertical="top" wrapText="1"/>
    </xf>
    <xf numFmtId="9" fontId="0" fillId="0" borderId="1" xfId="2" applyFont="1" applyBorder="1" applyAlignment="1">
      <alignment horizontal="left" vertical="top" wrapText="1"/>
    </xf>
    <xf numFmtId="9" fontId="0" fillId="0" borderId="0" xfId="2" applyFont="1" applyAlignment="1">
      <alignment horizontal="left" vertical="top" wrapText="1"/>
    </xf>
    <xf numFmtId="2" fontId="0" fillId="0" borderId="0" xfId="0" applyNumberFormat="1" applyAlignment="1">
      <alignment horizontal="left" vertical="top" wrapText="1"/>
    </xf>
    <xf numFmtId="0" fontId="2" fillId="0" borderId="0" xfId="0" applyFont="1" applyAlignment="1">
      <alignment horizontal="left" vertical="top" wrapText="1"/>
    </xf>
    <xf numFmtId="0" fontId="1" fillId="0" borderId="0" xfId="3" applyAlignment="1">
      <alignment horizontal="center" wrapText="1"/>
    </xf>
    <xf numFmtId="0" fontId="1" fillId="0" borderId="9" xfId="3" applyBorder="1" applyAlignment="1">
      <alignment horizontal="center" vertical="center" wrapText="1"/>
    </xf>
    <xf numFmtId="42" fontId="0" fillId="0" borderId="9" xfId="4" applyNumberFormat="1" applyFont="1" applyFill="1" applyBorder="1" applyAlignment="1">
      <alignment horizontal="center" vertical="center" wrapText="1"/>
    </xf>
    <xf numFmtId="10" fontId="0" fillId="0" borderId="12" xfId="5" applyNumberFormat="1" applyFont="1" applyBorder="1" applyAlignment="1">
      <alignment horizontal="center" vertical="center" wrapText="1"/>
    </xf>
    <xf numFmtId="42" fontId="0" fillId="0" borderId="12" xfId="4" applyNumberFormat="1" applyFont="1" applyFill="1" applyBorder="1" applyAlignment="1">
      <alignment horizontal="center" vertical="center" wrapText="1"/>
    </xf>
    <xf numFmtId="10" fontId="0" fillId="0" borderId="14" xfId="5" applyNumberFormat="1" applyFont="1" applyBorder="1" applyAlignment="1">
      <alignment horizontal="center" vertical="center" wrapText="1"/>
    </xf>
    <xf numFmtId="42" fontId="0" fillId="0" borderId="14" xfId="4" applyNumberFormat="1" applyFont="1" applyFill="1" applyBorder="1" applyAlignment="1">
      <alignment horizontal="center" vertical="center" wrapText="1"/>
    </xf>
    <xf numFmtId="10" fontId="0" fillId="0" borderId="17" xfId="5" applyNumberFormat="1" applyFont="1" applyBorder="1" applyAlignment="1">
      <alignment horizontal="center" vertical="center" wrapText="1"/>
    </xf>
    <xf numFmtId="42" fontId="0" fillId="0" borderId="17" xfId="4" applyNumberFormat="1" applyFont="1" applyFill="1" applyBorder="1" applyAlignment="1">
      <alignment horizontal="center" vertical="center" wrapText="1"/>
    </xf>
    <xf numFmtId="10" fontId="0" fillId="0" borderId="20" xfId="5" applyNumberFormat="1" applyFont="1" applyBorder="1" applyAlignment="1">
      <alignment horizontal="center" vertical="center" wrapText="1"/>
    </xf>
    <xf numFmtId="42" fontId="0" fillId="0" borderId="20" xfId="4" applyNumberFormat="1" applyFont="1" applyFill="1" applyBorder="1" applyAlignment="1">
      <alignment horizontal="center" vertical="center" wrapText="1"/>
    </xf>
    <xf numFmtId="9" fontId="0" fillId="0" borderId="23" xfId="5" applyFont="1" applyBorder="1" applyAlignment="1">
      <alignment horizontal="center" vertical="center" wrapText="1"/>
    </xf>
    <xf numFmtId="9" fontId="6" fillId="0" borderId="25" xfId="5" applyFont="1" applyBorder="1" applyAlignment="1">
      <alignment horizontal="center" vertical="center" wrapText="1"/>
    </xf>
    <xf numFmtId="0" fontId="0" fillId="0" borderId="0" xfId="3" applyFont="1" applyAlignment="1">
      <alignment horizontal="left" vertical="top" wrapText="1"/>
    </xf>
    <xf numFmtId="0" fontId="0" fillId="0" borderId="0" xfId="3" applyFont="1" applyAlignment="1">
      <alignment horizontal="left" vertical="top" wrapText="1"/>
    </xf>
    <xf numFmtId="0" fontId="3" fillId="0" borderId="0" xfId="0" applyFont="1" applyAlignment="1">
      <alignment horizontal="left" vertical="top" wrapText="1"/>
    </xf>
  </cellXfs>
  <cellStyles count="6">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row r="82">
          <cell r="I82" t="e">
            <v>#DIV/0!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20">
          <cell r="F20">
            <v>0</v>
          </cell>
        </row>
      </sheetData>
      <sheetData sheetId="15">
        <row r="5">
          <cell r="M5">
            <v>0</v>
          </cell>
        </row>
      </sheetData>
      <sheetData sheetId="16">
        <row r="1">
          <cell r="W1">
            <v>0</v>
          </cell>
        </row>
      </sheetData>
      <sheetData sheetId="17">
        <row r="17">
          <cell r="I17">
            <v>0</v>
          </cell>
        </row>
      </sheetData>
      <sheetData sheetId="18">
        <row r="10">
          <cell r="O10">
            <v>0</v>
          </cell>
        </row>
      </sheetData>
      <sheetData sheetId="19">
        <row r="51">
          <cell r="C51">
            <v>0</v>
          </cell>
        </row>
      </sheetData>
      <sheetData sheetId="20" refreshError="1"/>
      <sheetData sheetId="2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0"/>
  <sheetViews>
    <sheetView workbookViewId="0">
      <selection activeCell="D7" sqref="D7"/>
    </sheetView>
  </sheetViews>
  <sheetFormatPr baseColWidth="10" defaultRowHeight="15" x14ac:dyDescent="0.25"/>
  <cols>
    <col min="1" max="2" width="50.7109375" style="27" customWidth="1"/>
    <col min="3" max="3" width="30.7109375" style="27" customWidth="1"/>
    <col min="4" max="4" width="11.42578125" style="27"/>
    <col min="5" max="5" width="22.7109375" style="27" customWidth="1"/>
    <col min="6" max="16384" width="11.42578125" style="27"/>
  </cols>
  <sheetData>
    <row r="1" spans="1:5" x14ac:dyDescent="0.25">
      <c r="A1" s="26" t="s">
        <v>17</v>
      </c>
      <c r="B1" s="26"/>
      <c r="C1" s="26"/>
    </row>
    <row r="3" spans="1:5" x14ac:dyDescent="0.25">
      <c r="A3" s="28" t="s">
        <v>32</v>
      </c>
      <c r="B3" s="28"/>
    </row>
    <row r="4" spans="1:5" ht="30" x14ac:dyDescent="0.25">
      <c r="C4" s="27" t="s">
        <v>16</v>
      </c>
    </row>
    <row r="5" spans="1:5" x14ac:dyDescent="0.25">
      <c r="A5" s="28" t="s">
        <v>31</v>
      </c>
      <c r="B5" s="28"/>
    </row>
    <row r="6" spans="1:5" ht="30" x14ac:dyDescent="0.25">
      <c r="A6" s="27" t="s">
        <v>3</v>
      </c>
      <c r="B6" s="27" t="s">
        <v>5</v>
      </c>
      <c r="C6" s="29">
        <f>3238069071.14+6100000</f>
        <v>3244169071.1399999</v>
      </c>
      <c r="E6" s="29"/>
    </row>
    <row r="7" spans="1:5" ht="45" x14ac:dyDescent="0.25">
      <c r="A7" s="27" t="s">
        <v>4</v>
      </c>
      <c r="B7" s="27" t="s">
        <v>6</v>
      </c>
      <c r="C7" s="30">
        <v>538861353</v>
      </c>
    </row>
    <row r="9" spans="1:5" ht="30" x14ac:dyDescent="0.25">
      <c r="A9" s="27" t="s">
        <v>14</v>
      </c>
      <c r="B9" s="27" t="s">
        <v>15</v>
      </c>
      <c r="C9" s="31">
        <f>ROUNDUP(C6/C7,2)</f>
        <v>6.0299999999999994</v>
      </c>
    </row>
    <row r="10" spans="1:5" x14ac:dyDescent="0.25">
      <c r="A10" s="32"/>
      <c r="B10" s="32"/>
      <c r="C10" s="33"/>
    </row>
    <row r="12" spans="1:5" x14ac:dyDescent="0.25">
      <c r="A12" s="28" t="s">
        <v>0</v>
      </c>
    </row>
    <row r="13" spans="1:5" ht="30" x14ac:dyDescent="0.25">
      <c r="A13" s="27" t="s">
        <v>8</v>
      </c>
      <c r="B13" s="27" t="s">
        <v>7</v>
      </c>
      <c r="C13" s="34">
        <v>1</v>
      </c>
      <c r="E13" s="35"/>
    </row>
    <row r="14" spans="1:5" ht="45" x14ac:dyDescent="0.25">
      <c r="A14" s="27" t="s">
        <v>9</v>
      </c>
      <c r="B14" s="27" t="s">
        <v>33</v>
      </c>
      <c r="C14" s="34">
        <v>1</v>
      </c>
      <c r="E14" s="35"/>
    </row>
    <row r="15" spans="1:5" x14ac:dyDescent="0.25">
      <c r="A15" s="32"/>
      <c r="B15" s="32"/>
      <c r="C15" s="36"/>
    </row>
    <row r="16" spans="1:5" x14ac:dyDescent="0.25">
      <c r="C16" s="37"/>
    </row>
    <row r="17" spans="1:3" ht="30" x14ac:dyDescent="0.25">
      <c r="A17" s="27" t="s">
        <v>11</v>
      </c>
      <c r="B17" s="27" t="s">
        <v>10</v>
      </c>
      <c r="C17" s="38">
        <f>+C9</f>
        <v>6.0299999999999994</v>
      </c>
    </row>
    <row r="18" spans="1:3" ht="30" x14ac:dyDescent="0.25">
      <c r="A18" s="27" t="s">
        <v>13</v>
      </c>
      <c r="B18" s="27" t="s">
        <v>12</v>
      </c>
      <c r="C18" s="38">
        <f>ROUNDUP(SUMPRODUCT(C6*C13/C7*C14),2)</f>
        <v>6.0299999999999994</v>
      </c>
    </row>
    <row r="19" spans="1:3" x14ac:dyDescent="0.25">
      <c r="A19" s="27" t="s">
        <v>1</v>
      </c>
      <c r="B19" s="39" t="s">
        <v>2</v>
      </c>
      <c r="C19" s="37">
        <f>+C18/C17-1</f>
        <v>0</v>
      </c>
    </row>
    <row r="20" spans="1:3" x14ac:dyDescent="0.25">
      <c r="A20" s="32"/>
      <c r="B20" s="32"/>
      <c r="C20" s="32"/>
    </row>
  </sheetData>
  <mergeCells count="2">
    <mergeCell ref="E13:E14"/>
    <mergeCell ref="A1:C1"/>
  </mergeCells>
  <pageMargins left="0.70866141732283472" right="0.70866141732283472" top="0.78740157480314965" bottom="0.78740157480314965" header="0.31496062992125984" footer="0.31496062992125984"/>
  <pageSetup paperSize="9" scale="9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tabSelected="1" workbookViewId="0">
      <selection activeCell="I8" sqref="I8"/>
    </sheetView>
  </sheetViews>
  <sheetFormatPr baseColWidth="10" defaultRowHeight="15" x14ac:dyDescent="0.25"/>
  <cols>
    <col min="1" max="1" width="2.28515625" style="1" customWidth="1"/>
    <col min="2" max="2" width="33.140625" style="1" customWidth="1"/>
    <col min="3" max="3" width="29.7109375" style="1" customWidth="1"/>
    <col min="4" max="4" width="28.28515625" style="1" customWidth="1"/>
    <col min="5" max="5" width="32" style="1" customWidth="1"/>
    <col min="6" max="6" width="21.5703125" style="1" bestFit="1" customWidth="1"/>
    <col min="7" max="7" width="21.85546875" style="1" customWidth="1"/>
    <col min="8" max="8" width="18.5703125" style="1" customWidth="1"/>
    <col min="9" max="9" width="31.7109375" style="1" customWidth="1"/>
    <col min="10" max="16384" width="11.42578125" style="1"/>
  </cols>
  <sheetData>
    <row r="1" spans="2:8" x14ac:dyDescent="0.25">
      <c r="B1" s="54" t="s">
        <v>18</v>
      </c>
      <c r="C1" s="54"/>
      <c r="D1" s="54"/>
      <c r="E1" s="54"/>
      <c r="F1" s="54"/>
      <c r="G1" s="54"/>
      <c r="H1" s="54"/>
    </row>
    <row r="2" spans="2:8" ht="15" customHeight="1" x14ac:dyDescent="0.25">
      <c r="B2" s="22" t="s">
        <v>19</v>
      </c>
      <c r="C2" s="22"/>
      <c r="D2" s="22"/>
      <c r="E2" s="22"/>
      <c r="F2" s="22"/>
      <c r="G2" s="22"/>
      <c r="H2" s="22"/>
    </row>
    <row r="3" spans="2:8" x14ac:dyDescent="0.25">
      <c r="B3" s="21"/>
      <c r="C3" s="21"/>
      <c r="D3" s="21"/>
      <c r="E3" s="21"/>
      <c r="F3" s="21"/>
      <c r="G3" s="21"/>
      <c r="H3" s="21"/>
    </row>
    <row r="4" spans="2:8" x14ac:dyDescent="0.25">
      <c r="B4" s="55" t="s">
        <v>32</v>
      </c>
      <c r="C4" s="55"/>
    </row>
    <row r="5" spans="2:8" ht="15.75" thickBot="1" x14ac:dyDescent="0.3">
      <c r="B5" s="40"/>
      <c r="C5" s="40"/>
      <c r="D5" s="40"/>
      <c r="E5" s="40"/>
    </row>
    <row r="6" spans="2:8" x14ac:dyDescent="0.25">
      <c r="B6" s="23" t="s">
        <v>20</v>
      </c>
      <c r="C6" s="24"/>
      <c r="D6" s="24"/>
      <c r="E6" s="24"/>
      <c r="F6" s="24"/>
      <c r="G6" s="24"/>
      <c r="H6" s="25"/>
    </row>
    <row r="7" spans="2:8" ht="195" x14ac:dyDescent="0.25">
      <c r="B7" s="2" t="s">
        <v>21</v>
      </c>
      <c r="C7" s="3" t="s">
        <v>30</v>
      </c>
      <c r="D7" s="3" t="s">
        <v>22</v>
      </c>
      <c r="E7" s="3" t="s">
        <v>23</v>
      </c>
      <c r="F7" s="3" t="s">
        <v>24</v>
      </c>
      <c r="G7" s="3" t="s">
        <v>25</v>
      </c>
      <c r="H7" s="4" t="s">
        <v>26</v>
      </c>
    </row>
    <row r="8" spans="2:8" x14ac:dyDescent="0.25">
      <c r="B8" s="5">
        <v>2023</v>
      </c>
      <c r="C8" s="41" t="s">
        <v>27</v>
      </c>
      <c r="D8" s="42">
        <f>+'Art. 30 (2) b)'!C6</f>
        <v>3244169071.1399999</v>
      </c>
      <c r="E8" s="42">
        <f>D8</f>
        <v>3244169071.1399999</v>
      </c>
      <c r="F8" s="6">
        <v>599500341</v>
      </c>
      <c r="G8" s="6">
        <f>+'Art. 30 (2) b)'!C7</f>
        <v>538861353</v>
      </c>
      <c r="H8" s="7">
        <f>ROUNDUP(E8/G8,2)</f>
        <v>6.0299999999999994</v>
      </c>
    </row>
    <row r="9" spans="2:8" x14ac:dyDescent="0.25">
      <c r="B9" s="8">
        <v>2024</v>
      </c>
      <c r="C9" s="43">
        <f>0.033-0.0049</f>
        <v>2.81E-2</v>
      </c>
      <c r="D9" s="44">
        <f>D8</f>
        <v>3244169071.1399999</v>
      </c>
      <c r="E9" s="44">
        <f>E8*(1+C9)</f>
        <v>3335330222.0390339</v>
      </c>
      <c r="F9" s="9">
        <f>F8</f>
        <v>599500341</v>
      </c>
      <c r="G9" s="9">
        <f>G8</f>
        <v>538861353</v>
      </c>
      <c r="H9" s="7">
        <f>ROUNDUP(E9/G9,2)*(1+$C$14-$C$15)</f>
        <v>6.1899999999999995</v>
      </c>
    </row>
    <row r="10" spans="2:8" x14ac:dyDescent="0.25">
      <c r="B10" s="10">
        <v>2025</v>
      </c>
      <c r="C10" s="45">
        <f>C9</f>
        <v>2.81E-2</v>
      </c>
      <c r="D10" s="46">
        <f t="shared" ref="D10:D12" si="0">D9</f>
        <v>3244169071.1399999</v>
      </c>
      <c r="E10" s="46">
        <f>E9*(1+C10)</f>
        <v>3429053001.2783308</v>
      </c>
      <c r="F10" s="9">
        <f t="shared" ref="F10:G12" si="1">F9</f>
        <v>599500341</v>
      </c>
      <c r="G10" s="9">
        <f t="shared" si="1"/>
        <v>538861353</v>
      </c>
      <c r="H10" s="11">
        <f>ROUNDUP(E10/G10,2)*(1+$C$14-$C$15)^2</f>
        <v>6.37</v>
      </c>
    </row>
    <row r="11" spans="2:8" x14ac:dyDescent="0.25">
      <c r="B11" s="12">
        <v>2026</v>
      </c>
      <c r="C11" s="47">
        <f>C10</f>
        <v>2.81E-2</v>
      </c>
      <c r="D11" s="48">
        <f t="shared" si="0"/>
        <v>3244169071.1399999</v>
      </c>
      <c r="E11" s="48">
        <f>E10*(1+C11)</f>
        <v>3525409390.6142521</v>
      </c>
      <c r="F11" s="9">
        <f t="shared" si="1"/>
        <v>599500341</v>
      </c>
      <c r="G11" s="9">
        <f t="shared" si="1"/>
        <v>538861353</v>
      </c>
      <c r="H11" s="13">
        <f>ROUNDUP(E11/G11,2)*(1+$C$14-$C$15)^2</f>
        <v>6.55</v>
      </c>
    </row>
    <row r="12" spans="2:8" ht="15.75" thickBot="1" x14ac:dyDescent="0.3">
      <c r="B12" s="14">
        <v>2027</v>
      </c>
      <c r="C12" s="49">
        <f>C11</f>
        <v>2.81E-2</v>
      </c>
      <c r="D12" s="50">
        <f t="shared" si="0"/>
        <v>3244169071.1399999</v>
      </c>
      <c r="E12" s="50">
        <f>E11*(1+C12)</f>
        <v>3624473394.4905128</v>
      </c>
      <c r="F12" s="20">
        <f t="shared" si="1"/>
        <v>599500341</v>
      </c>
      <c r="G12" s="20">
        <f t="shared" si="1"/>
        <v>538861353</v>
      </c>
      <c r="H12" s="15">
        <f>ROUNDUP(E12/G12,2)*(1+$C$14-$C$15)^2</f>
        <v>6.7299999999999995</v>
      </c>
    </row>
    <row r="13" spans="2:8" ht="15.75" thickBot="1" x14ac:dyDescent="0.3"/>
    <row r="14" spans="2:8" ht="165" x14ac:dyDescent="0.25">
      <c r="B14" s="16" t="s">
        <v>28</v>
      </c>
      <c r="C14" s="51">
        <v>0</v>
      </c>
      <c r="E14" s="53" t="s">
        <v>34</v>
      </c>
      <c r="G14" s="17"/>
    </row>
    <row r="15" spans="2:8" s="19" customFormat="1" ht="165.75" thickBot="1" x14ac:dyDescent="0.3">
      <c r="B15" s="18" t="s">
        <v>29</v>
      </c>
      <c r="C15" s="52">
        <v>0</v>
      </c>
      <c r="E15" s="53" t="s">
        <v>35</v>
      </c>
    </row>
  </sheetData>
  <mergeCells count="5">
    <mergeCell ref="B2:H2"/>
    <mergeCell ref="B5:E5"/>
    <mergeCell ref="B6:H6"/>
    <mergeCell ref="B1:H1"/>
    <mergeCell ref="B4:C4"/>
  </mergeCells>
  <pageMargins left="0.70866141732283472" right="0.70866141732283472" top="0.78740157480314965" bottom="0.78740157480314965" header="0.31496062992125984" footer="0.31496062992125984"/>
  <pageSetup paperSize="9" scale="7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1446be-84a3-4e74-8eff-810875d615f7" xsi:nil="true"/>
    <lcf76f155ced4ddcb4097134ff3c332f xmlns="bea1ebe9-d404-4095-b4b7-3ce747bbe1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7333C967654344F9D39F15B934F0EC1" ma:contentTypeVersion="16" ma:contentTypeDescription="Ein neues Dokument erstellen." ma:contentTypeScope="" ma:versionID="4c9513e45347109134ecef06a4313d89">
  <xsd:schema xmlns:xsd="http://www.w3.org/2001/XMLSchema" xmlns:xs="http://www.w3.org/2001/XMLSchema" xmlns:p="http://schemas.microsoft.com/office/2006/metadata/properties" xmlns:ns2="bea1ebe9-d404-4095-b4b7-3ce747bbe1ff" xmlns:ns3="b81446be-84a3-4e74-8eff-810875d615f7" targetNamespace="http://schemas.microsoft.com/office/2006/metadata/properties" ma:root="true" ma:fieldsID="865e49909a417c43a83174671dd966c2" ns2:_="" ns3:_="">
    <xsd:import namespace="bea1ebe9-d404-4095-b4b7-3ce747bbe1ff"/>
    <xsd:import namespace="b81446be-84a3-4e74-8eff-810875d61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1ebe9-d404-4095-b4b7-3ce747bbe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4d1ab9c-2012-4764-a91e-f1f020d1b5e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1446be-84a3-4e74-8eff-810875d615f7"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41132e7-6a26-4037-a030-27725665e879}" ma:internalName="TaxCatchAll" ma:showField="CatchAllData" ma:web="b81446be-84a3-4e74-8eff-810875d61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575DB-0941-4892-8483-AFD7A0D7F287}">
  <ds:schemaRef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bea1ebe9-d404-4095-b4b7-3ce747bbe1ff"/>
    <ds:schemaRef ds:uri="http://schemas.openxmlformats.org/package/2006/metadata/core-properties"/>
    <ds:schemaRef ds:uri="b81446be-84a3-4e74-8eff-810875d615f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0EAEBE3-0BA4-45AD-99E7-A1828455504C}">
  <ds:schemaRefs>
    <ds:schemaRef ds:uri="http://schemas.microsoft.com/sharepoint/v3/contenttype/forms"/>
  </ds:schemaRefs>
</ds:datastoreItem>
</file>

<file path=customXml/itemProps3.xml><?xml version="1.0" encoding="utf-8"?>
<ds:datastoreItem xmlns:ds="http://schemas.openxmlformats.org/officeDocument/2006/customXml" ds:itemID="{32312B22-3C9C-4768-9E99-B31452639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1ebe9-d404-4095-b4b7-3ce747bbe1ff"/>
    <ds:schemaRef ds:uri="b81446be-84a3-4e74-8eff-810875d61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Art. 30 (2) b)</vt:lpstr>
      <vt:lpstr>Art. 30 (2) a) ii) NC TAR</vt:lpstr>
      <vt:lpstr>'Art. 30 (2) b)'!Druckbereich</vt:lpstr>
    </vt:vector>
  </TitlesOfParts>
  <Company>Gastransport Nord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Keller, Jann</dc:creator>
  <cp:lastModifiedBy>Pirkl, Oliver</cp:lastModifiedBy>
  <cp:lastPrinted>2022-12-05T15:11:06Z</cp:lastPrinted>
  <dcterms:created xsi:type="dcterms:W3CDTF">2017-04-12T13:36:16Z</dcterms:created>
  <dcterms:modified xsi:type="dcterms:W3CDTF">2022-12-05T15:11:41Z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0x010100D0BE27F39213554786B5F40F540AE656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