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Q:\R-NV\GRUNDSATZANGELEGENHEITEN\300_THEMEN_REG-TRA-VÖ-DM\_VÖ_Art29_Art30_NC-TAR\Art 30 NC TAR\Dezember_2022\Art_30_NC_TAR_veröffentlichte_Dokumente_2022XXXX\"/>
    </mc:Choice>
  </mc:AlternateContent>
  <xr:revisionPtr revIDLastSave="0" documentId="13_ncr:1_{47584AF8-B029-4C73-ACCE-E6A61D1F25BE}" xr6:coauthVersionLast="36" xr6:coauthVersionMax="36" xr10:uidLastSave="{00000000-0000-0000-0000-000000000000}"/>
  <bookViews>
    <workbookView xWindow="0" yWindow="0" windowWidth="28800" windowHeight="12225" activeTab="1"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_xlnm.Print_Area" localSheetId="0">'Art. 30 (2) b)'!$A$1:$C$21</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workbook>
</file>

<file path=xl/calcChain.xml><?xml version="1.0" encoding="utf-8"?>
<calcChain xmlns="http://schemas.openxmlformats.org/spreadsheetml/2006/main">
  <c r="C6" i="4" l="1"/>
  <c r="C18" i="4" s="1"/>
  <c r="G8" i="5"/>
  <c r="G9" i="5" s="1"/>
  <c r="G10" i="5" s="1"/>
  <c r="G11" i="5" s="1"/>
  <c r="G12" i="5" s="1"/>
  <c r="F9" i="5"/>
  <c r="F10" i="5" s="1"/>
  <c r="F11" i="5" s="1"/>
  <c r="F12" i="5" s="1"/>
  <c r="C9" i="5"/>
  <c r="C10" i="5" s="1"/>
  <c r="C11" i="5" s="1"/>
  <c r="C12" i="5" s="1"/>
  <c r="D8" i="5" l="1"/>
  <c r="D9" i="5" s="1"/>
  <c r="D10" i="5" s="1"/>
  <c r="D11" i="5" s="1"/>
  <c r="D12" i="5" s="1"/>
  <c r="C9" i="4"/>
  <c r="C17" i="4" s="1"/>
  <c r="C19" i="4" s="1"/>
  <c r="E8" i="5" l="1"/>
  <c r="E9" i="5"/>
  <c r="H9" i="5" s="1"/>
  <c r="H8" i="5"/>
  <c r="E10" i="5" l="1"/>
  <c r="H10" i="5" s="1"/>
  <c r="E11" i="5"/>
  <c r="H11" i="5" s="1"/>
  <c r="E12" i="5" l="1"/>
  <c r="H12" i="5" s="1"/>
</calcChain>
</file>

<file path=xl/sharedStrings.xml><?xml version="1.0" encoding="utf-8"?>
<sst xmlns="http://schemas.openxmlformats.org/spreadsheetml/2006/main" count="37" uniqueCount="36">
  <si>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</si>
  <si>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</si>
  <si>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</si>
  <si>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</si>
  <si>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</si>
  <si>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</si>
  <si>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</si>
  <si>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</si>
  <si>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</si>
  <si>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</si>
  <si>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</si>
  <si>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</si>
  <si>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</si>
  <si>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</si>
  <si>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</si>
  <si>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</si>
  <si>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</si>
  <si>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</si>
  <si>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</si>
  <si>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</si>
  <si>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</si>
  <si>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</si>
  <si>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</si>
  <si>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</si>
  <si>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</si>
  <si>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</si>
  <si>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</si>
  <si>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</si>
  <si>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</si>
  <si>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</si>
  <si>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</si>
  <si>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Status quo 2023</t>
  </si>
  <si>
    <t>Datum: 02.12.2022 / date: 02 December 2022</t>
  </si>
  <si>
    <t>delta of the sum of forecasted adjusted capacity bookings of all TSO in the market area THE [kWh/h/a]</t>
  </si>
  <si>
    <t>* Von der BNetzA wurden im Rahmen des Hinweisblattes für Fernleitungsnetzbetreiber zur Veröffentlichung der Entgelte folgende VPIs veröffentlicht:
- VPI/CPI 2020: 105,8
- VPI/CPI 2021: 109,1</t>
  </si>
  <si>
    <t>* The following CPIs were published by the BNetzA as part of the information sheet for transmission system operators on the publication of charges:
- VPI/CPI 2020: 105,8
- VPI/CPI 2021: 109,1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</si>
</sst>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1" fillId="0" borderId="0" xfId="3" applyAlignment="1">
      <alignmen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165" fontId="1" fillId="0" borderId="9" xfId="3" applyNumberFormat="1" applyBorder="1" applyAlignment="1">
      <alignment horizontal="center" vertical="center" wrapText="1"/>
    </xf>
    <xf numFmtId="44"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65" fontId="1" fillId="0" borderId="12" xfId="3" applyNumberFormat="1" applyBorder="1" applyAlignment="1">
      <alignment horizontal="center" vertical="center" wrapText="1"/>
    </xf>
    <xf numFmtId="0" fontId="0" fillId="0" borderId="13" xfId="3" applyFont="1" applyBorder="1" applyAlignment="1">
      <alignment horizontal="center" vertical="center" wrapText="1"/>
    </xf>
    <xf numFmtId="44" fontId="0" fillId="0" borderId="15" xfId="4" applyFont="1" applyFill="1" applyBorder="1" applyAlignment="1">
      <alignment horizontal="center" vertical="center" wrapText="1"/>
    </xf>
    <xf numFmtId="0" fontId="0" fillId="0" borderId="16" xfId="3" applyFont="1" applyBorder="1" applyAlignment="1">
      <alignment horizontal="center" vertical="center" wrapText="1"/>
    </xf>
    <xf numFmtId="44" fontId="0" fillId="0" borderId="18" xfId="4" applyFont="1" applyFill="1" applyBorder="1" applyAlignment="1">
      <alignment horizontal="center" vertical="center" wrapText="1"/>
    </xf>
    <xf numFmtId="0" fontId="0" fillId="0" borderId="19" xfId="3" applyFont="1" applyBorder="1" applyAlignment="1">
      <alignment horizontal="center" vertical="center" wrapText="1"/>
    </xf>
    <xf numFmtId="44" fontId="0" fillId="0" borderId="21" xfId="4" applyFont="1" applyFill="1" applyBorder="1" applyAlignment="1">
      <alignment horizontal="center" vertical="center" wrapText="1"/>
    </xf>
    <xf numFmtId="0" fontId="5" fillId="0" borderId="22" xfId="3" applyFont="1" applyBorder="1" applyAlignment="1">
      <alignment horizontal="center" vertical="center" wrapText="1"/>
    </xf>
    <xf numFmtId="4" fontId="1" fillId="0" borderId="0" xfId="3" applyNumberFormat="1" applyAlignment="1">
      <alignment wrapText="1"/>
    </xf>
    <xf numFmtId="0" fontId="5" fillId="0" borderId="24" xfId="3" applyFont="1" applyBorder="1" applyAlignment="1">
      <alignment horizontal="center" vertical="center" wrapText="1"/>
    </xf>
    <xf numFmtId="0" fontId="6" fillId="0" borderId="0" xfId="3" applyFont="1" applyAlignment="1">
      <alignment wrapText="1"/>
    </xf>
    <xf numFmtId="165" fontId="1" fillId="0" borderId="26" xfId="3" applyNumberFormat="1" applyBorder="1" applyAlignment="1">
      <alignment horizontal="center" vertical="center" wrapText="1"/>
    </xf>
    <xf numFmtId="0" fontId="0" fillId="0" borderId="0" xfId="3" applyFont="1" applyAlignment="1">
      <alignment horizontal="left" vertical="center" wrapText="1"/>
    </xf>
    <xf numFmtId="0" fontId="0" fillId="0" borderId="0" xfId="3" applyFont="1" applyAlignment="1">
      <alignment horizontal="left"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4" fontId="0" fillId="0" borderId="0" xfId="0" applyNumberFormat="1" applyFill="1" applyAlignment="1">
      <alignment horizontal="left" vertical="top" wrapText="1"/>
    </xf>
    <xf numFmtId="3" fontId="0" fillId="0" borderId="0" xfId="0" applyNumberFormat="1" applyFill="1" applyAlignment="1">
      <alignment horizontal="left" vertical="top" wrapText="1"/>
    </xf>
    <xf numFmtId="2" fontId="0" fillId="0" borderId="0" xfId="1" applyNumberFormat="1" applyFont="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9" fontId="0" fillId="2" borderId="0" xfId="2" applyFont="1" applyFill="1" applyAlignment="1">
      <alignment horizontal="left" vertical="top" wrapText="1"/>
    </xf>
    <xf numFmtId="1" fontId="0" fillId="0" borderId="0" xfId="0" applyNumberFormat="1" applyAlignment="1">
      <alignment horizontal="left" vertical="top" wrapText="1"/>
    </xf>
    <xf numFmtId="9" fontId="0" fillId="0" borderId="1" xfId="2" applyFont="1" applyBorder="1" applyAlignment="1">
      <alignment horizontal="left" vertical="top" wrapText="1"/>
    </xf>
    <xf numFmtId="9" fontId="0" fillId="0" borderId="0" xfId="2" applyFont="1" applyAlignment="1">
      <alignment horizontal="left" vertical="top" wrapText="1"/>
    </xf>
    <xf numFmtId="2" fontId="0" fillId="0" borderId="0" xfId="0" applyNumberFormat="1" applyAlignment="1">
      <alignment horizontal="left" vertical="top" wrapText="1"/>
    </xf>
    <xf numFmtId="0" fontId="2" fillId="0" borderId="0" xfId="0" applyFont="1" applyAlignment="1">
      <alignment horizontal="left" vertical="top" wrapText="1"/>
    </xf>
    <xf numFmtId="0" fontId="1" fillId="0" borderId="0" xfId="3" applyAlignment="1">
      <alignment horizontal="center" wrapText="1"/>
    </xf>
    <xf numFmtId="0" fontId="1" fillId="0" borderId="9" xfId="3" applyBorder="1" applyAlignment="1">
      <alignment horizontal="center" vertical="center" wrapText="1"/>
    </xf>
    <xf numFmtId="42" fontId="0" fillId="0" borderId="9" xfId="4" applyNumberFormat="1" applyFont="1" applyFill="1" applyBorder="1" applyAlignment="1">
      <alignment horizontal="center" vertical="center" wrapText="1"/>
    </xf>
    <xf numFmtId="10" fontId="0" fillId="0" borderId="12" xfId="5" applyNumberFormat="1" applyFont="1" applyBorder="1" applyAlignment="1">
      <alignment horizontal="center" vertical="center" wrapText="1"/>
    </xf>
    <xf numFmtId="42" fontId="0" fillId="0" borderId="12" xfId="4" applyNumberFormat="1" applyFont="1" applyFill="1" applyBorder="1" applyAlignment="1">
      <alignment horizontal="center" vertical="center" wrapText="1"/>
    </xf>
    <xf numFmtId="10" fontId="0" fillId="0" borderId="14" xfId="5" applyNumberFormat="1" applyFont="1" applyBorder="1" applyAlignment="1">
      <alignment horizontal="center" vertical="center" wrapText="1"/>
    </xf>
    <xf numFmtId="42" fontId="0" fillId="0" borderId="14" xfId="4" applyNumberFormat="1" applyFont="1" applyFill="1" applyBorder="1" applyAlignment="1">
      <alignment horizontal="center" vertical="center" wrapText="1"/>
    </xf>
    <xf numFmtId="10" fontId="0" fillId="0" borderId="17" xfId="5" applyNumberFormat="1" applyFont="1" applyBorder="1" applyAlignment="1">
      <alignment horizontal="center" vertical="center" wrapText="1"/>
    </xf>
    <xf numFmtId="42" fontId="0" fillId="0" borderId="17" xfId="4" applyNumberFormat="1" applyFont="1" applyFill="1" applyBorder="1" applyAlignment="1">
      <alignment horizontal="center" vertical="center" wrapText="1"/>
    </xf>
    <xf numFmtId="10" fontId="0" fillId="0" borderId="20" xfId="5" applyNumberFormat="1" applyFont="1" applyBorder="1" applyAlignment="1">
      <alignment horizontal="center" vertical="center" wrapText="1"/>
    </xf>
    <xf numFmtId="42" fontId="0" fillId="0" borderId="20" xfId="4" applyNumberFormat="1" applyFont="1" applyFill="1" applyBorder="1" applyAlignment="1">
      <alignment horizontal="center" vertical="center" wrapText="1"/>
    </xf>
    <xf numFmtId="9" fontId="0" fillId="0" borderId="23" xfId="5" applyFont="1" applyBorder="1" applyAlignment="1">
      <alignment horizontal="center" vertical="center" wrapText="1"/>
    </xf>
    <xf numFmtId="9" fontId="6" fillId="0" borderId="25" xfId="5" applyFont="1" applyBorder="1" applyAlignment="1">
      <alignment horizontal="center" vertical="center" wrapText="1"/>
    </xf>
    <xf numFmtId="0" fontId="0" fillId="0" borderId="0" xfId="3" applyFont="1" applyAlignment="1">
      <alignment horizontal="left" vertical="top" wrapText="1"/>
    </xf>
    <xf numFmtId="0" fontId="0" fillId="0" borderId="0" xfId="3" applyFont="1" applyAlignment="1">
      <alignment horizontal="left" vertical="top" wrapText="1"/>
    </xf>
    <xf numFmtId="0" fontId="3" fillId="0" borderId="0" xfId="0" applyFont="1" applyAlignment="1">
      <alignment horizontal="left" vertical="top" wrapText="1"/>
    </xf>
  </cellXfs>
  <cellStyles count="6">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0"/>
  <sheetViews>
    <sheetView workbookViewId="0">
      <selection activeCell="D7" sqref="D7"/>
    </sheetView>
  </sheetViews>
  <sheetFormatPr baseColWidth="10" defaultRowHeight="15" x14ac:dyDescent="0.25"/>
  <cols>
    <col min="1" max="2" width="50.7109375" style="27" customWidth="1"/>
    <col min="3" max="3" width="30.7109375" style="27" customWidth="1"/>
    <col min="4" max="4" width="11.42578125" style="27"/>
    <col min="5" max="5" width="22.7109375" style="27" customWidth="1"/>
    <col min="6" max="16384" width="11.42578125" style="27"/>
  </cols>
  <sheetData>
    <row r="1" spans="1:5" x14ac:dyDescent="0.25">
      <c r="A1" s="26" t="s">
        <v>17</v>
      </c>
      <c r="B1" s="26"/>
      <c r="C1" s="26"/>
    </row>
    <row r="3" spans="1:5" x14ac:dyDescent="0.25">
      <c r="A3" s="28" t="s">
        <v>32</v>
      </c>
      <c r="B3" s="28"/>
    </row>
    <row r="4" spans="1:5" ht="30" x14ac:dyDescent="0.25">
      <c r="C4" s="27" t="s">
        <v>16</v>
      </c>
    </row>
    <row r="5" spans="1:5" x14ac:dyDescent="0.25">
      <c r="A5" s="28" t="s">
        <v>31</v>
      </c>
      <c r="B5" s="28"/>
    </row>
    <row r="6" spans="1:5" ht="30" x14ac:dyDescent="0.25">
      <c r="A6" s="27" t="s">
        <v>3</v>
      </c>
      <c r="B6" s="27" t="s">
        <v>5</v>
      </c>
      <c r="C6" s="29">
        <f>3238069071.14+6100000</f>
        <v>3244169071.1399999</v>
      </c>
      <c r="E6" s="29"/>
    </row>
    <row r="7" spans="1:5" ht="45" x14ac:dyDescent="0.25">
      <c r="A7" s="27" t="s">
        <v>4</v>
      </c>
      <c r="B7" s="27" t="s">
        <v>6</v>
      </c>
      <c r="C7" s="30">
        <v>538861353</v>
      </c>
    </row>
    <row r="9" spans="1:5" ht="30" x14ac:dyDescent="0.25">
      <c r="A9" s="27" t="s">
        <v>14</v>
      </c>
      <c r="B9" s="27" t="s">
        <v>15</v>
      </c>
      <c r="C9" s="31">
        <f>ROUNDUP(C6/C7,2)</f>
        <v>6.0299999999999994</v>
      </c>
    </row>
    <row r="10" spans="1:5" x14ac:dyDescent="0.25">
      <c r="A10" s="32"/>
      <c r="B10" s="32"/>
      <c r="C10" s="33"/>
    </row>
    <row r="12" spans="1:5" x14ac:dyDescent="0.25">
      <c r="A12" s="28" t="s">
        <v>0</v>
      </c>
    </row>
    <row r="13" spans="1:5" ht="30" x14ac:dyDescent="0.25">
      <c r="A13" s="27" t="s">
        <v>8</v>
      </c>
      <c r="B13" s="27" t="s">
        <v>7</v>
      </c>
      <c r="C13" s="34">
        <v>1</v>
      </c>
      <c r="E13" s="35"/>
    </row>
    <row r="14" spans="1:5" ht="45" x14ac:dyDescent="0.25">
      <c r="A14" s="27" t="s">
        <v>9</v>
      </c>
      <c r="B14" s="27" t="s">
        <v>33</v>
      </c>
      <c r="C14" s="34">
        <v>1</v>
      </c>
      <c r="E14" s="35"/>
    </row>
    <row r="15" spans="1:5" x14ac:dyDescent="0.25">
      <c r="A15" s="32"/>
      <c r="B15" s="32"/>
      <c r="C15" s="36"/>
    </row>
    <row r="16" spans="1:5" x14ac:dyDescent="0.25">
      <c r="C16" s="37"/>
    </row>
    <row r="17" spans="1:3" ht="30" x14ac:dyDescent="0.25">
      <c r="A17" s="27" t="s">
        <v>11</v>
      </c>
      <c r="B17" s="27" t="s">
        <v>10</v>
      </c>
      <c r="C17" s="38">
        <f>+C9</f>
        <v>6.0299999999999994</v>
      </c>
    </row>
    <row r="18" spans="1:3" ht="30" x14ac:dyDescent="0.25">
      <c r="A18" s="27" t="s">
        <v>13</v>
      </c>
      <c r="B18" s="27" t="s">
        <v>12</v>
      </c>
      <c r="C18" s="38">
        <f>ROUNDUP(SUMPRODUCT(C6*C13/C7*C14),2)</f>
        <v>6.0299999999999994</v>
      </c>
    </row>
    <row r="19" spans="1:3" x14ac:dyDescent="0.25">
      <c r="A19" s="27" t="s">
        <v>1</v>
      </c>
      <c r="B19" s="39" t="s">
        <v>2</v>
      </c>
      <c r="C19" s="37">
        <f>+C18/C17-1</f>
        <v>0</v>
      </c>
    </row>
    <row r="20" spans="1:3" x14ac:dyDescent="0.25">
      <c r="A20" s="32"/>
      <c r="B20" s="32"/>
      <c r="C20" s="32"/>
    </row>
  </sheetData>
  <mergeCells count="2">
    <mergeCell ref="E13:E14"/>
    <mergeCell ref="A1:C1"/>
  </mergeCells>
  <pageMargins left="0.70866141732283472" right="0.70866141732283472" top="0.78740157480314965" bottom="0.78740157480314965" header="0.31496062992125984" footer="0.31496062992125984"/>
  <pageSetup paperSize="9" scale="9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tabSelected="1" workbookViewId="0">
      <selection activeCell="I8" sqref="I8"/>
    </sheetView>
  </sheetViews>
  <sheetFormatPr baseColWidth="10" defaultRowHeight="15" x14ac:dyDescent="0.25"/>
  <cols>
    <col min="1" max="1" width="2.28515625" style="1" customWidth="1"/>
    <col min="2" max="2" width="33.140625" style="1" customWidth="1"/>
    <col min="3" max="3" width="29.7109375" style="1" customWidth="1"/>
    <col min="4" max="4" width="28.28515625" style="1" customWidth="1"/>
    <col min="5" max="5" width="32" style="1" customWidth="1"/>
    <col min="6" max="6" width="21.5703125" style="1" bestFit="1" customWidth="1"/>
    <col min="7" max="7" width="21.85546875" style="1" customWidth="1"/>
    <col min="8" max="8" width="18.5703125" style="1" customWidth="1"/>
    <col min="9" max="9" width="31.7109375" style="1" customWidth="1"/>
    <col min="10" max="16384" width="11.42578125" style="1"/>
  </cols>
  <sheetData>
    <row r="1" spans="2:8" x14ac:dyDescent="0.25">
      <c r="B1" s="54" t="s">
        <v>18</v>
      </c>
      <c r="C1" s="54"/>
      <c r="D1" s="54"/>
      <c r="E1" s="54"/>
      <c r="F1" s="54"/>
      <c r="G1" s="54"/>
      <c r="H1" s="54"/>
    </row>
    <row r="2" spans="2:8" ht="15" customHeight="1" x14ac:dyDescent="0.25">
      <c r="B2" s="22" t="s">
        <v>19</v>
      </c>
      <c r="C2" s="22"/>
      <c r="D2" s="22"/>
      <c r="E2" s="22"/>
      <c r="F2" s="22"/>
      <c r="G2" s="22"/>
      <c r="H2" s="22"/>
    </row>
    <row r="3" spans="2:8" x14ac:dyDescent="0.25">
      <c r="B3" s="21"/>
      <c r="C3" s="21"/>
      <c r="D3" s="21"/>
      <c r="E3" s="21"/>
      <c r="F3" s="21"/>
      <c r="G3" s="21"/>
      <c r="H3" s="21"/>
    </row>
    <row r="4" spans="2:8" x14ac:dyDescent="0.25">
      <c r="B4" s="55" t="s">
        <v>32</v>
      </c>
      <c r="C4" s="55"/>
    </row>
    <row r="5" spans="2:8" ht="15.75" thickBot="1" x14ac:dyDescent="0.3">
      <c r="B5" s="40"/>
      <c r="C5" s="40"/>
      <c r="D5" s="40"/>
      <c r="E5" s="40"/>
    </row>
    <row r="6" spans="2:8" x14ac:dyDescent="0.25">
      <c r="B6" s="23" t="s">
        <v>20</v>
      </c>
      <c r="C6" s="24"/>
      <c r="D6" s="24"/>
      <c r="E6" s="24"/>
      <c r="F6" s="24"/>
      <c r="G6" s="24"/>
      <c r="H6" s="25"/>
    </row>
    <row r="7" spans="2:8" ht="195" x14ac:dyDescent="0.25">
      <c r="B7" s="2" t="s">
        <v>21</v>
      </c>
      <c r="C7" s="3" t="s">
        <v>30</v>
      </c>
      <c r="D7" s="3" t="s">
        <v>22</v>
      </c>
      <c r="E7" s="3" t="s">
        <v>23</v>
      </c>
      <c r="F7" s="3" t="s">
        <v>24</v>
      </c>
      <c r="G7" s="3" t="s">
        <v>25</v>
      </c>
      <c r="H7" s="4" t="s">
        <v>26</v>
      </c>
    </row>
    <row r="8" spans="2:8" x14ac:dyDescent="0.25">
      <c r="B8" s="5">
        <v>2023</v>
      </c>
      <c r="C8" s="41" t="s">
        <v>27</v>
      </c>
      <c r="D8" s="42">
        <f>+'Art. 30 (2) b)'!C6</f>
        <v>3244169071.1399999</v>
      </c>
      <c r="E8" s="42">
        <f>D8</f>
        <v>3244169071.1399999</v>
      </c>
      <c r="F8" s="6">
        <v>599500341</v>
      </c>
      <c r="G8" s="6">
        <f>+'Art. 30 (2) b)'!C7</f>
        <v>538861353</v>
      </c>
      <c r="H8" s="7">
        <f>ROUNDUP(E8/G8,2)</f>
        <v>6.0299999999999994</v>
      </c>
    </row>
    <row r="9" spans="2:8" x14ac:dyDescent="0.25">
      <c r="B9" s="8">
        <v>2024</v>
      </c>
      <c r="C9" s="43">
        <f>0.033-0.0049</f>
        <v>2.81E-2</v>
      </c>
      <c r="D9" s="44">
        <f>D8</f>
        <v>3244169071.1399999</v>
      </c>
      <c r="E9" s="44">
        <f>E8*(1+C9)</f>
        <v>3335330222.0390339</v>
      </c>
      <c r="F9" s="9">
        <f>F8</f>
        <v>599500341</v>
      </c>
      <c r="G9" s="9">
        <f>G8</f>
        <v>538861353</v>
      </c>
      <c r="H9" s="7">
        <f>ROUNDUP(E9/G9,2)*(1+$C$14-$C$15)</f>
        <v>6.1899999999999995</v>
      </c>
    </row>
    <row r="10" spans="2:8" x14ac:dyDescent="0.25">
      <c r="B10" s="10">
        <v>2025</v>
      </c>
      <c r="C10" s="45">
        <f>C9</f>
        <v>2.81E-2</v>
      </c>
      <c r="D10" s="46">
        <f t="shared" ref="D10:D12" si="0">D9</f>
        <v>3244169071.1399999</v>
      </c>
      <c r="E10" s="46">
        <f>E9*(1+C10)</f>
        <v>3429053001.2783308</v>
      </c>
      <c r="F10" s="9">
        <f t="shared" ref="F10:G12" si="1">F9</f>
        <v>599500341</v>
      </c>
      <c r="G10" s="9">
        <f t="shared" si="1"/>
        <v>538861353</v>
      </c>
      <c r="H10" s="11">
        <f>ROUNDUP(E10/G10,2)*(1+$C$14-$C$15)^2</f>
        <v>6.37</v>
      </c>
    </row>
    <row r="11" spans="2:8" x14ac:dyDescent="0.25">
      <c r="B11" s="12">
        <v>2026</v>
      </c>
      <c r="C11" s="47">
        <f>C10</f>
        <v>2.81E-2</v>
      </c>
      <c r="D11" s="48">
        <f t="shared" si="0"/>
        <v>3244169071.1399999</v>
      </c>
      <c r="E11" s="48">
        <f>E10*(1+C11)</f>
        <v>3525409390.6142521</v>
      </c>
      <c r="F11" s="9">
        <f t="shared" si="1"/>
        <v>599500341</v>
      </c>
      <c r="G11" s="9">
        <f t="shared" si="1"/>
        <v>538861353</v>
      </c>
      <c r="H11" s="13">
        <f>ROUNDUP(E11/G11,2)*(1+$C$14-$C$15)^2</f>
        <v>6.55</v>
      </c>
    </row>
    <row r="12" spans="2:8" ht="15.75" thickBot="1" x14ac:dyDescent="0.3">
      <c r="B12" s="14">
        <v>2027</v>
      </c>
      <c r="C12" s="49">
        <f>C11</f>
        <v>2.81E-2</v>
      </c>
      <c r="D12" s="50">
        <f t="shared" si="0"/>
        <v>3244169071.1399999</v>
      </c>
      <c r="E12" s="50">
        <f>E11*(1+C12)</f>
        <v>3624473394.4905128</v>
      </c>
      <c r="F12" s="20">
        <f t="shared" si="1"/>
        <v>599500341</v>
      </c>
      <c r="G12" s="20">
        <f t="shared" si="1"/>
        <v>538861353</v>
      </c>
      <c r="H12" s="15">
        <f>ROUNDUP(E12/G12,2)*(1+$C$14-$C$15)^2</f>
        <v>6.7299999999999995</v>
      </c>
    </row>
    <row r="13" spans="2:8" ht="15.75" thickBot="1" x14ac:dyDescent="0.3"/>
    <row r="14" spans="2:8" ht="165" x14ac:dyDescent="0.25">
      <c r="B14" s="16" t="s">
        <v>28</v>
      </c>
      <c r="C14" s="51">
        <v>0</v>
      </c>
      <c r="E14" s="53" t="s">
        <v>34</v>
      </c>
      <c r="G14" s="17"/>
    </row>
    <row r="15" spans="2:8" s="19" customFormat="1" ht="165.75" thickBot="1" x14ac:dyDescent="0.3">
      <c r="B15" s="18" t="s">
        <v>29</v>
      </c>
      <c r="C15" s="52">
        <v>0</v>
      </c>
      <c r="E15" s="53" t="s">
        <v>35</v>
      </c>
    </row>
  </sheetData>
  <mergeCells count="5">
    <mergeCell ref="B2:H2"/>
    <mergeCell ref="B5:E5"/>
    <mergeCell ref="B6:H6"/>
    <mergeCell ref="B1:H1"/>
    <mergeCell ref="B4:C4"/>
  </mergeCells>
  <pageMargins left="0.70866141732283472" right="0.70866141732283472" top="0.78740157480314965" bottom="0.78740157480314965" header="0.31496062992125984" footer="0.31496062992125984"/>
  <pageSetup paperSize="9" scale="7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575DB-0941-4892-8483-AFD7A0D7F287}">
  <ds:schemaRef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bea1ebe9-d404-4095-b4b7-3ce747bbe1ff"/>
    <ds:schemaRef ds:uri="http://schemas.openxmlformats.org/package/2006/metadata/core-properties"/>
    <ds:schemaRef ds:uri="b81446be-84a3-4e74-8eff-810875d615f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3.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Art. 30 (2) b)</vt:lpstr>
      <vt:lpstr>Art. 30 (2) a) ii) NC TAR</vt:lpstr>
      <vt:lpstr>'Art. 30 (2) b)'!Druckbereich</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Pirkl, Oliver</cp:lastModifiedBy>
  <cp:lastPrinted>2022-12-05T15:11:06Z</cp:lastPrinted>
  <dcterms:created xsi:type="dcterms:W3CDTF">2017-04-12T13:36:16Z</dcterms:created>
  <dcterms:modified xsi:type="dcterms:W3CDTF">2022-12-05T15:11:41Z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